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dmin\Desktop\32 решения 24.12.19\326 О внесении изменений в бюджет\"/>
    </mc:Choice>
  </mc:AlternateContent>
  <bookViews>
    <workbookView xWindow="0" yWindow="0" windowWidth="21600" windowHeight="10425"/>
  </bookViews>
  <sheets>
    <sheet name="КВСР" sheetId="2" r:id="rId1"/>
    <sheet name="Лист1" sheetId="3" r:id="rId2"/>
  </sheets>
  <definedNames>
    <definedName name="_xlnm._FilterDatabase" localSheetId="0" hidden="1">КВСР!$A$9:$IU$1450</definedName>
    <definedName name="_xlnm.Print_Titles" localSheetId="0">КВСР!$9:$9</definedName>
  </definedNames>
  <calcPr calcId="152511" fullPrecision="0"/>
</workbook>
</file>

<file path=xl/calcChain.xml><?xml version="1.0" encoding="utf-8"?>
<calcChain xmlns="http://schemas.openxmlformats.org/spreadsheetml/2006/main">
  <c r="J701" i="2" l="1"/>
  <c r="G733" i="2"/>
  <c r="G56" i="2" l="1"/>
  <c r="G58" i="2"/>
  <c r="G50" i="2"/>
  <c r="H35" i="2"/>
  <c r="H429" i="2"/>
  <c r="H129" i="2"/>
  <c r="H110" i="2"/>
  <c r="H109" i="2" s="1"/>
  <c r="K109" i="2"/>
  <c r="K108" i="2" s="1"/>
  <c r="J109" i="2"/>
  <c r="J108" i="2" s="1"/>
  <c r="J107" i="2" s="1"/>
  <c r="G109" i="2"/>
  <c r="G108" i="2" s="1"/>
  <c r="G107" i="2" s="1"/>
  <c r="I110" i="2"/>
  <c r="H104" i="2"/>
  <c r="H89" i="2"/>
  <c r="H84" i="2"/>
  <c r="H72" i="2"/>
  <c r="K16" i="2"/>
  <c r="J16" i="2"/>
  <c r="H16" i="2"/>
  <c r="G16" i="2"/>
  <c r="K15" i="2"/>
  <c r="J15" i="2"/>
  <c r="H15" i="2"/>
  <c r="H14" i="2" s="1"/>
  <c r="H13" i="2" s="1"/>
  <c r="H12" i="2" s="1"/>
  <c r="H11" i="2" s="1"/>
  <c r="G15" i="2"/>
  <c r="G14" i="2" s="1"/>
  <c r="G13" i="2" s="1"/>
  <c r="G12" i="2" s="1"/>
  <c r="G11" i="2" s="1"/>
  <c r="K14" i="2"/>
  <c r="J14" i="2"/>
  <c r="J13" i="2" s="1"/>
  <c r="J12" i="2" s="1"/>
  <c r="J11" i="2" s="1"/>
  <c r="K13" i="2"/>
  <c r="K12" i="2" s="1"/>
  <c r="K11" i="2" s="1"/>
  <c r="I17" i="2"/>
  <c r="F17" i="2"/>
  <c r="K101" i="2"/>
  <c r="J101" i="2"/>
  <c r="H101" i="2"/>
  <c r="G101" i="2"/>
  <c r="I102" i="2"/>
  <c r="F102" i="2"/>
  <c r="H815" i="2"/>
  <c r="I14" i="2" l="1"/>
  <c r="F15" i="2"/>
  <c r="F110" i="2"/>
  <c r="I11" i="2"/>
  <c r="I12" i="2"/>
  <c r="F13" i="2"/>
  <c r="I13" i="2"/>
  <c r="F14" i="2"/>
  <c r="I15" i="2"/>
  <c r="F16" i="2"/>
  <c r="I16" i="2"/>
  <c r="I109" i="2"/>
  <c r="F109" i="2"/>
  <c r="F101" i="2"/>
  <c r="I101" i="2"/>
  <c r="H108" i="2"/>
  <c r="K107" i="2"/>
  <c r="I107" i="2" s="1"/>
  <c r="I108" i="2"/>
  <c r="F12" i="2"/>
  <c r="F11" i="2"/>
  <c r="G306" i="2"/>
  <c r="G168" i="2"/>
  <c r="G167" i="2"/>
  <c r="H107" i="2" l="1"/>
  <c r="F107" i="2" s="1"/>
  <c r="F108" i="2"/>
  <c r="K466" i="2"/>
  <c r="K465" i="2" s="1"/>
  <c r="J466" i="2"/>
  <c r="J465" i="2" s="1"/>
  <c r="H466" i="2"/>
  <c r="H465" i="2" s="1"/>
  <c r="G466" i="2"/>
  <c r="I467" i="2"/>
  <c r="F467" i="2"/>
  <c r="G26" i="2"/>
  <c r="J518" i="2"/>
  <c r="G518" i="2"/>
  <c r="I576" i="2"/>
  <c r="F576" i="2"/>
  <c r="K575" i="2"/>
  <c r="K574" i="2" s="1"/>
  <c r="J575" i="2"/>
  <c r="J574" i="2" s="1"/>
  <c r="H575" i="2"/>
  <c r="H574" i="2" s="1"/>
  <c r="G575" i="2"/>
  <c r="G30" i="2"/>
  <c r="G1090" i="2"/>
  <c r="G1089" i="2" s="1"/>
  <c r="F1098" i="2"/>
  <c r="F1097" i="2"/>
  <c r="G701" i="2"/>
  <c r="J573" i="2"/>
  <c r="G573" i="2"/>
  <c r="H1371" i="2"/>
  <c r="I575" i="2" l="1"/>
  <c r="F575" i="2"/>
  <c r="I466" i="2"/>
  <c r="F466" i="2"/>
  <c r="I465" i="2"/>
  <c r="G574" i="2"/>
  <c r="F574" i="2" s="1"/>
  <c r="I574" i="2"/>
  <c r="G465" i="2"/>
  <c r="F465" i="2" s="1"/>
  <c r="I288" i="2"/>
  <c r="F288" i="2"/>
  <c r="I286" i="2"/>
  <c r="I285" i="2"/>
  <c r="F286" i="2"/>
  <c r="F285" i="2"/>
  <c r="G29" i="2"/>
  <c r="F30" i="2"/>
  <c r="F29" i="2" s="1"/>
  <c r="F28" i="2"/>
  <c r="H27" i="2"/>
  <c r="G27" i="2"/>
  <c r="K1005" i="2"/>
  <c r="H1005" i="2"/>
  <c r="J293" i="2"/>
  <c r="J292" i="2" s="1"/>
  <c r="J291" i="2" s="1"/>
  <c r="G293" i="2"/>
  <c r="G292" i="2" s="1"/>
  <c r="I293" i="2"/>
  <c r="F293" i="2"/>
  <c r="K292" i="2"/>
  <c r="K291" i="2" s="1"/>
  <c r="K290" i="2" s="1"/>
  <c r="K289" i="2" s="1"/>
  <c r="H292" i="2"/>
  <c r="H291" i="2" s="1"/>
  <c r="H290" i="2" s="1"/>
  <c r="H289" i="2" s="1"/>
  <c r="J287" i="2"/>
  <c r="J284" i="2" s="1"/>
  <c r="G287" i="2"/>
  <c r="G284" i="2" s="1"/>
  <c r="J267" i="2"/>
  <c r="I267" i="2" s="1"/>
  <c r="G267" i="2"/>
  <c r="G266" i="2" s="1"/>
  <c r="K266" i="2"/>
  <c r="K265" i="2" s="1"/>
  <c r="H266" i="2"/>
  <c r="H265" i="2" s="1"/>
  <c r="J264" i="2"/>
  <c r="I264" i="2" s="1"/>
  <c r="G264" i="2"/>
  <c r="F264" i="2" s="1"/>
  <c r="K263" i="2"/>
  <c r="K259" i="2" s="1"/>
  <c r="H263" i="2"/>
  <c r="H262" i="2" s="1"/>
  <c r="J457" i="2"/>
  <c r="G457" i="2"/>
  <c r="F267" i="2" l="1"/>
  <c r="G263" i="2"/>
  <c r="G262" i="2" s="1"/>
  <c r="F27" i="2"/>
  <c r="F266" i="2"/>
  <c r="I291" i="2"/>
  <c r="F292" i="2"/>
  <c r="I292" i="2"/>
  <c r="H261" i="2"/>
  <c r="H260" i="2" s="1"/>
  <c r="J290" i="2"/>
  <c r="G291" i="2"/>
  <c r="K262" i="2"/>
  <c r="G265" i="2"/>
  <c r="F265" i="2" s="1"/>
  <c r="J266" i="2"/>
  <c r="H259" i="2"/>
  <c r="J263" i="2"/>
  <c r="H405" i="2"/>
  <c r="J405" i="2"/>
  <c r="K405" i="2"/>
  <c r="G405" i="2"/>
  <c r="I406" i="2"/>
  <c r="F406" i="2"/>
  <c r="K744" i="2"/>
  <c r="K743" i="2" s="1"/>
  <c r="J744" i="2"/>
  <c r="J743" i="2" s="1"/>
  <c r="I745" i="2"/>
  <c r="H744" i="2"/>
  <c r="H743" i="2" s="1"/>
  <c r="G744" i="2"/>
  <c r="G743" i="2" s="1"/>
  <c r="F745" i="2"/>
  <c r="J742" i="2"/>
  <c r="G742" i="2"/>
  <c r="K720" i="2"/>
  <c r="K719" i="2" s="1"/>
  <c r="J720" i="2"/>
  <c r="J719" i="2" s="1"/>
  <c r="I721" i="2"/>
  <c r="H720" i="2"/>
  <c r="H719" i="2" s="1"/>
  <c r="G720" i="2"/>
  <c r="G719" i="2" s="1"/>
  <c r="F721" i="2"/>
  <c r="J717" i="2"/>
  <c r="G717" i="2"/>
  <c r="I482" i="2"/>
  <c r="F482" i="2"/>
  <c r="K481" i="2"/>
  <c r="J481" i="2"/>
  <c r="H481" i="2"/>
  <c r="G481" i="2"/>
  <c r="G43" i="2"/>
  <c r="G82" i="2"/>
  <c r="J255" i="2"/>
  <c r="G255" i="2"/>
  <c r="G49" i="2"/>
  <c r="J1416" i="2"/>
  <c r="J1276" i="2"/>
  <c r="J1193" i="2"/>
  <c r="G1221" i="2"/>
  <c r="G1193" i="2"/>
  <c r="F263" i="2" l="1"/>
  <c r="G261" i="2"/>
  <c r="I290" i="2"/>
  <c r="J289" i="2"/>
  <c r="I289" i="2" s="1"/>
  <c r="F291" i="2"/>
  <c r="G290" i="2"/>
  <c r="K261" i="2"/>
  <c r="K260" i="2" s="1"/>
  <c r="J265" i="2"/>
  <c r="I265" i="2" s="1"/>
  <c r="I266" i="2"/>
  <c r="F262" i="2"/>
  <c r="J262" i="2"/>
  <c r="I263" i="2"/>
  <c r="I405" i="2"/>
  <c r="F720" i="2"/>
  <c r="F744" i="2"/>
  <c r="I744" i="2"/>
  <c r="I743" i="2"/>
  <c r="F743" i="2"/>
  <c r="I720" i="2"/>
  <c r="I719" i="2"/>
  <c r="F719" i="2"/>
  <c r="I481" i="2"/>
  <c r="F481" i="2"/>
  <c r="G1429" i="2"/>
  <c r="G1401" i="2"/>
  <c r="J261" i="2" l="1"/>
  <c r="F290" i="2"/>
  <c r="G289" i="2"/>
  <c r="F289" i="2" s="1"/>
  <c r="F261" i="2"/>
  <c r="G260" i="2"/>
  <c r="I262" i="2"/>
  <c r="G1276" i="2"/>
  <c r="G1262" i="2"/>
  <c r="J1234" i="2"/>
  <c r="I261" i="2" l="1"/>
  <c r="J260" i="2"/>
  <c r="G259" i="2"/>
  <c r="F259" i="2" s="1"/>
  <c r="F260" i="2"/>
  <c r="G1234" i="2"/>
  <c r="G1208" i="2"/>
  <c r="J1444" i="2"/>
  <c r="J1443" i="2"/>
  <c r="J1442" i="2"/>
  <c r="G1444" i="2"/>
  <c r="G1443" i="2"/>
  <c r="G1442" i="2"/>
  <c r="J1430" i="2"/>
  <c r="J1429" i="2"/>
  <c r="J1428" i="2"/>
  <c r="G1430" i="2"/>
  <c r="G1428" i="2"/>
  <c r="J1415" i="2"/>
  <c r="J1414" i="2"/>
  <c r="G1416" i="2"/>
  <c r="G1415" i="2"/>
  <c r="G1414" i="2"/>
  <c r="J1402" i="2"/>
  <c r="J1401" i="2"/>
  <c r="J1400" i="2"/>
  <c r="G1402" i="2"/>
  <c r="G1400" i="2"/>
  <c r="J1388" i="2"/>
  <c r="J1387" i="2"/>
  <c r="J1386" i="2"/>
  <c r="G1388" i="2"/>
  <c r="G1387" i="2"/>
  <c r="G1386" i="2"/>
  <c r="J1374" i="2"/>
  <c r="J1373" i="2"/>
  <c r="J1372" i="2"/>
  <c r="G1374" i="2"/>
  <c r="G1373" i="2"/>
  <c r="G1372" i="2"/>
  <c r="J1360" i="2"/>
  <c r="J1359" i="2"/>
  <c r="G1360" i="2"/>
  <c r="G1359" i="2"/>
  <c r="J1347" i="2"/>
  <c r="G1347" i="2"/>
  <c r="J1346" i="2"/>
  <c r="G1346" i="2"/>
  <c r="J1345" i="2"/>
  <c r="G1345" i="2"/>
  <c r="J1333" i="2"/>
  <c r="J1332" i="2"/>
  <c r="J1331" i="2"/>
  <c r="G1333" i="2"/>
  <c r="G1332" i="2"/>
  <c r="G1331" i="2"/>
  <c r="J1318" i="2"/>
  <c r="J1317" i="2"/>
  <c r="J1319" i="2"/>
  <c r="G1319" i="2"/>
  <c r="G1318" i="2"/>
  <c r="G1317" i="2"/>
  <c r="J1305" i="2"/>
  <c r="J1304" i="2"/>
  <c r="J1303" i="2"/>
  <c r="G1305" i="2"/>
  <c r="G1304" i="2"/>
  <c r="G1303" i="2"/>
  <c r="J1291" i="2"/>
  <c r="J1290" i="2"/>
  <c r="J1289" i="2"/>
  <c r="G1291" i="2"/>
  <c r="G1290" i="2"/>
  <c r="G1289" i="2"/>
  <c r="J1277" i="2"/>
  <c r="J1275" i="2"/>
  <c r="G1277" i="2"/>
  <c r="G1275" i="2"/>
  <c r="J1263" i="2"/>
  <c r="J1262" i="2"/>
  <c r="J1261" i="2"/>
  <c r="G1263" i="2"/>
  <c r="G1261" i="2"/>
  <c r="J1249" i="2"/>
  <c r="J1248" i="2"/>
  <c r="J1247" i="2"/>
  <c r="G1249" i="2"/>
  <c r="G1248" i="2"/>
  <c r="G1247" i="2"/>
  <c r="J1235" i="2"/>
  <c r="J1233" i="2"/>
  <c r="G1235" i="2"/>
  <c r="G1233" i="2"/>
  <c r="J1221" i="2"/>
  <c r="J1220" i="2"/>
  <c r="G1220" i="2"/>
  <c r="J1208" i="2"/>
  <c r="J1207" i="2"/>
  <c r="J1206" i="2"/>
  <c r="G1207" i="2"/>
  <c r="G1206" i="2"/>
  <c r="J1194" i="2"/>
  <c r="J1192" i="2"/>
  <c r="G1194" i="2"/>
  <c r="G1192" i="2"/>
  <c r="K792" i="2"/>
  <c r="H792" i="2"/>
  <c r="G1191" i="2" l="1"/>
  <c r="G1190" i="2" s="1"/>
  <c r="G1189" i="2" s="1"/>
  <c r="I260" i="2"/>
  <c r="J259" i="2"/>
  <c r="I259" i="2" s="1"/>
  <c r="I623" i="2"/>
  <c r="F623" i="2"/>
  <c r="K622" i="2"/>
  <c r="K621" i="2" s="1"/>
  <c r="K620" i="2" s="1"/>
  <c r="J622" i="2"/>
  <c r="H622" i="2"/>
  <c r="H621" i="2" s="1"/>
  <c r="H620" i="2" s="1"/>
  <c r="G622" i="2"/>
  <c r="J693" i="2"/>
  <c r="I693" i="2" s="1"/>
  <c r="G693" i="2"/>
  <c r="F693" i="2" s="1"/>
  <c r="K692" i="2"/>
  <c r="K691" i="2" s="1"/>
  <c r="K690" i="2" s="1"/>
  <c r="K689" i="2" s="1"/>
  <c r="K688" i="2" s="1"/>
  <c r="H692" i="2"/>
  <c r="H691" i="2" s="1"/>
  <c r="H690" i="2" s="1"/>
  <c r="H689" i="2" s="1"/>
  <c r="H688" i="2" s="1"/>
  <c r="I33" i="2"/>
  <c r="J786" i="2"/>
  <c r="I786" i="2" s="1"/>
  <c r="G786" i="2"/>
  <c r="F786" i="2" s="1"/>
  <c r="J784" i="2"/>
  <c r="I784" i="2" s="1"/>
  <c r="G784" i="2"/>
  <c r="F784" i="2" s="1"/>
  <c r="K34" i="2"/>
  <c r="K32" i="2"/>
  <c r="J32" i="2"/>
  <c r="H32" i="2"/>
  <c r="G32" i="2"/>
  <c r="F33" i="2"/>
  <c r="K802" i="2"/>
  <c r="J802" i="2"/>
  <c r="K801" i="2"/>
  <c r="J801" i="2"/>
  <c r="K800" i="2"/>
  <c r="J800" i="2"/>
  <c r="H802" i="2"/>
  <c r="G802" i="2"/>
  <c r="H801" i="2"/>
  <c r="G801" i="2"/>
  <c r="H800" i="2"/>
  <c r="G800" i="2"/>
  <c r="I804" i="2"/>
  <c r="I803" i="2"/>
  <c r="F804" i="2"/>
  <c r="F803" i="2"/>
  <c r="I792" i="2"/>
  <c r="F792" i="2"/>
  <c r="J127" i="2"/>
  <c r="I127" i="2" s="1"/>
  <c r="K130" i="2"/>
  <c r="J130" i="2"/>
  <c r="K128" i="2"/>
  <c r="J128" i="2"/>
  <c r="I523" i="2"/>
  <c r="F523" i="2"/>
  <c r="K522" i="2"/>
  <c r="J522" i="2"/>
  <c r="H522" i="2"/>
  <c r="G522" i="2"/>
  <c r="I521" i="2"/>
  <c r="F521" i="2"/>
  <c r="K520" i="2"/>
  <c r="J520" i="2"/>
  <c r="H520" i="2"/>
  <c r="H519" i="2" s="1"/>
  <c r="G520" i="2"/>
  <c r="K514" i="2"/>
  <c r="K513" i="2" s="1"/>
  <c r="H514" i="2"/>
  <c r="K538" i="2"/>
  <c r="H538" i="2"/>
  <c r="H537" i="2" s="1"/>
  <c r="F539" i="2"/>
  <c r="K572" i="2"/>
  <c r="K571" i="2" s="1"/>
  <c r="H572" i="2"/>
  <c r="H571" i="2" s="1"/>
  <c r="J566" i="2"/>
  <c r="J565" i="2" s="1"/>
  <c r="G566" i="2"/>
  <c r="G565" i="2" s="1"/>
  <c r="J541" i="2"/>
  <c r="G541" i="2"/>
  <c r="J361" i="2"/>
  <c r="I361" i="2" s="1"/>
  <c r="J362" i="2"/>
  <c r="I362" i="2" s="1"/>
  <c r="G362" i="2"/>
  <c r="G361" i="2"/>
  <c r="F361" i="2" s="1"/>
  <c r="I1162" i="2"/>
  <c r="F1162" i="2"/>
  <c r="K1161" i="2"/>
  <c r="J1161" i="2"/>
  <c r="H1161" i="2"/>
  <c r="G1161" i="2"/>
  <c r="K1160" i="2"/>
  <c r="J1160" i="2"/>
  <c r="H1160" i="2"/>
  <c r="G1160" i="2"/>
  <c r="I1159" i="2"/>
  <c r="F1159" i="2"/>
  <c r="K1158" i="2"/>
  <c r="J1158" i="2"/>
  <c r="H1158" i="2"/>
  <c r="G1158" i="2"/>
  <c r="K1157" i="2"/>
  <c r="K1156" i="2" s="1"/>
  <c r="K1155" i="2" s="1"/>
  <c r="K1154" i="2" s="1"/>
  <c r="J1157" i="2"/>
  <c r="H1157" i="2"/>
  <c r="H1156" i="2" s="1"/>
  <c r="G1157" i="2"/>
  <c r="G1156" i="2" s="1"/>
  <c r="G1155" i="2" s="1"/>
  <c r="G1154" i="2" s="1"/>
  <c r="G1171" i="2"/>
  <c r="F1171" i="2" s="1"/>
  <c r="J1170" i="2"/>
  <c r="I1170" i="2" s="1"/>
  <c r="G1170" i="2"/>
  <c r="F1170" i="2" s="1"/>
  <c r="J300" i="2"/>
  <c r="J299" i="2" s="1"/>
  <c r="G300" i="2"/>
  <c r="F300" i="2" s="1"/>
  <c r="I1027" i="2"/>
  <c r="F1027" i="2"/>
  <c r="K896" i="2"/>
  <c r="H896" i="2"/>
  <c r="F896" i="2" s="1"/>
  <c r="K840" i="2"/>
  <c r="H840" i="2"/>
  <c r="F840" i="2" s="1"/>
  <c r="K865" i="2"/>
  <c r="I841" i="2"/>
  <c r="F841" i="2"/>
  <c r="J500" i="2"/>
  <c r="I500" i="2" s="1"/>
  <c r="G500" i="2"/>
  <c r="J41" i="2"/>
  <c r="I41" i="2" s="1"/>
  <c r="G41" i="2"/>
  <c r="I24" i="2"/>
  <c r="F24" i="2"/>
  <c r="K23" i="2"/>
  <c r="J23" i="2"/>
  <c r="H23" i="2"/>
  <c r="G23" i="2"/>
  <c r="G127" i="2"/>
  <c r="F127" i="2" s="1"/>
  <c r="H130" i="2"/>
  <c r="G130" i="2"/>
  <c r="H128" i="2"/>
  <c r="G128" i="2"/>
  <c r="I129" i="2"/>
  <c r="I131" i="2"/>
  <c r="F129" i="2"/>
  <c r="F131" i="2"/>
  <c r="J1149" i="2"/>
  <c r="G1149" i="2"/>
  <c r="F1149" i="2" s="1"/>
  <c r="G233" i="2"/>
  <c r="K231" i="2"/>
  <c r="J231" i="2"/>
  <c r="H231" i="2"/>
  <c r="G231" i="2"/>
  <c r="G230" i="2" s="1"/>
  <c r="G229" i="2" s="1"/>
  <c r="G228" i="2" s="1"/>
  <c r="G227" i="2" s="1"/>
  <c r="I232" i="2"/>
  <c r="F232" i="2"/>
  <c r="K969" i="2"/>
  <c r="K968" i="2" s="1"/>
  <c r="J969" i="2"/>
  <c r="H969" i="2"/>
  <c r="H968" i="2" s="1"/>
  <c r="G969" i="2"/>
  <c r="G968" i="2" s="1"/>
  <c r="K965" i="2"/>
  <c r="K964" i="2" s="1"/>
  <c r="J965" i="2"/>
  <c r="J964" i="2" s="1"/>
  <c r="H965" i="2"/>
  <c r="H964" i="2" s="1"/>
  <c r="G965" i="2"/>
  <c r="G964" i="2" s="1"/>
  <c r="I966" i="2"/>
  <c r="I967" i="2"/>
  <c r="I970" i="2"/>
  <c r="I971" i="2"/>
  <c r="F971" i="2"/>
  <c r="F970" i="2"/>
  <c r="F967" i="2"/>
  <c r="F966" i="2"/>
  <c r="G75" i="2"/>
  <c r="F75" i="2" s="1"/>
  <c r="G70" i="2"/>
  <c r="G69" i="2" s="1"/>
  <c r="F72" i="2"/>
  <c r="J34" i="2"/>
  <c r="J31" i="2" s="1"/>
  <c r="H34" i="2"/>
  <c r="G34" i="2"/>
  <c r="F35" i="2"/>
  <c r="J1138" i="2"/>
  <c r="J1137" i="2" s="1"/>
  <c r="J1136" i="2" s="1"/>
  <c r="G1138" i="2"/>
  <c r="F1138" i="2" s="1"/>
  <c r="J1142" i="2"/>
  <c r="I1142" i="2" s="1"/>
  <c r="G1142" i="2"/>
  <c r="F1142" i="2" s="1"/>
  <c r="I1153" i="2"/>
  <c r="K1152" i="2"/>
  <c r="K1151" i="2" s="1"/>
  <c r="K1150" i="2" s="1"/>
  <c r="J1152" i="2"/>
  <c r="J1151" i="2" s="1"/>
  <c r="J1150" i="2" s="1"/>
  <c r="F1153" i="2"/>
  <c r="H1152" i="2"/>
  <c r="G1152" i="2"/>
  <c r="G1151" i="2" s="1"/>
  <c r="G1150" i="2" s="1"/>
  <c r="H1151" i="2"/>
  <c r="K63" i="2"/>
  <c r="I63" i="2" s="1"/>
  <c r="H63" i="2"/>
  <c r="K815" i="2"/>
  <c r="K814" i="2" s="1"/>
  <c r="K813" i="2" s="1"/>
  <c r="K812" i="2" s="1"/>
  <c r="K811" i="2" s="1"/>
  <c r="H814" i="2"/>
  <c r="H813" i="2" s="1"/>
  <c r="H812" i="2" s="1"/>
  <c r="H811" i="2" s="1"/>
  <c r="I717" i="2"/>
  <c r="F717" i="2"/>
  <c r="I701" i="2"/>
  <c r="I1005" i="2"/>
  <c r="F1005" i="2"/>
  <c r="I1004" i="2"/>
  <c r="F1004" i="2"/>
  <c r="K1003" i="2"/>
  <c r="K1002" i="2" s="1"/>
  <c r="J1003" i="2"/>
  <c r="J1002" i="2" s="1"/>
  <c r="H1003" i="2"/>
  <c r="G1003" i="2"/>
  <c r="G1002" i="2" s="1"/>
  <c r="K239" i="2"/>
  <c r="K238" i="2" s="1"/>
  <c r="J239" i="2"/>
  <c r="J238" i="2" s="1"/>
  <c r="H239" i="2"/>
  <c r="H238" i="2" s="1"/>
  <c r="G239" i="2"/>
  <c r="G238" i="2" s="1"/>
  <c r="K242" i="2"/>
  <c r="J242" i="2"/>
  <c r="J241" i="2" s="1"/>
  <c r="H242" i="2"/>
  <c r="H241" i="2" s="1"/>
  <c r="G242" i="2"/>
  <c r="G241" i="2" s="1"/>
  <c r="K245" i="2"/>
  <c r="K244" i="2" s="1"/>
  <c r="J245" i="2"/>
  <c r="J244" i="2" s="1"/>
  <c r="H245" i="2"/>
  <c r="H244" i="2" s="1"/>
  <c r="G245" i="2"/>
  <c r="G244" i="2" s="1"/>
  <c r="I240" i="2"/>
  <c r="I243" i="2"/>
  <c r="I246" i="2"/>
  <c r="F240" i="2"/>
  <c r="F243" i="2"/>
  <c r="F246" i="2"/>
  <c r="J82" i="2"/>
  <c r="I82" i="2" s="1"/>
  <c r="G81" i="2"/>
  <c r="J815" i="2"/>
  <c r="J814" i="2" s="1"/>
  <c r="J813" i="2" s="1"/>
  <c r="G815" i="2"/>
  <c r="G814" i="2" s="1"/>
  <c r="J70" i="2"/>
  <c r="J69" i="2" s="1"/>
  <c r="K88" i="2"/>
  <c r="K87" i="2" s="1"/>
  <c r="J88" i="2"/>
  <c r="J87" i="2" s="1"/>
  <c r="H88" i="2"/>
  <c r="H87" i="2" s="1"/>
  <c r="G88" i="2"/>
  <c r="G87" i="2" s="1"/>
  <c r="F89" i="2"/>
  <c r="I89" i="2"/>
  <c r="K105" i="2"/>
  <c r="J105" i="2"/>
  <c r="H105" i="2"/>
  <c r="G105" i="2"/>
  <c r="K103" i="2"/>
  <c r="K100" i="2" s="1"/>
  <c r="J103" i="2"/>
  <c r="H103" i="2"/>
  <c r="H100" i="2" s="1"/>
  <c r="G103" i="2"/>
  <c r="I106" i="2"/>
  <c r="I104" i="2"/>
  <c r="F106" i="2"/>
  <c r="F104" i="2"/>
  <c r="I98" i="2"/>
  <c r="F98" i="2"/>
  <c r="K97" i="2"/>
  <c r="J97" i="2"/>
  <c r="H97" i="2"/>
  <c r="G97" i="2"/>
  <c r="K95" i="2"/>
  <c r="K94" i="2" s="1"/>
  <c r="K93" i="2" s="1"/>
  <c r="J95" i="2"/>
  <c r="J94" i="2" s="1"/>
  <c r="J93" i="2" s="1"/>
  <c r="H95" i="2"/>
  <c r="G95" i="2"/>
  <c r="G94" i="2" s="1"/>
  <c r="I96" i="2"/>
  <c r="F96" i="2"/>
  <c r="K85" i="2"/>
  <c r="J85" i="2"/>
  <c r="H85" i="2"/>
  <c r="G85" i="2"/>
  <c r="I86" i="2"/>
  <c r="F86" i="2"/>
  <c r="I75" i="2"/>
  <c r="K74" i="2"/>
  <c r="J74" i="2"/>
  <c r="H74" i="2"/>
  <c r="G74" i="2"/>
  <c r="K71" i="2"/>
  <c r="J71" i="2"/>
  <c r="G71" i="2"/>
  <c r="I72" i="2"/>
  <c r="I76" i="2"/>
  <c r="F76" i="2"/>
  <c r="I73" i="2"/>
  <c r="F73" i="2"/>
  <c r="J403" i="2"/>
  <c r="I403" i="2" s="1"/>
  <c r="G403" i="2"/>
  <c r="F403" i="2" s="1"/>
  <c r="K1046" i="2"/>
  <c r="J1046" i="2"/>
  <c r="J1045" i="2" s="1"/>
  <c r="G1046" i="2"/>
  <c r="G1045" i="2" s="1"/>
  <c r="H1046" i="2"/>
  <c r="H1045" i="2" s="1"/>
  <c r="I1048" i="2"/>
  <c r="F1048" i="2"/>
  <c r="K993" i="2"/>
  <c r="J993" i="2"/>
  <c r="H993" i="2"/>
  <c r="K991" i="2"/>
  <c r="J991" i="2"/>
  <c r="H991" i="2"/>
  <c r="G993" i="2"/>
  <c r="G991" i="2"/>
  <c r="F991" i="2" s="1"/>
  <c r="I992" i="2"/>
  <c r="I994" i="2"/>
  <c r="F992" i="2"/>
  <c r="F994" i="2"/>
  <c r="H1014" i="2"/>
  <c r="H1013" i="2" s="1"/>
  <c r="F777" i="2"/>
  <c r="K408" i="2"/>
  <c r="K407" i="2" s="1"/>
  <c r="J408" i="2"/>
  <c r="J407" i="2" s="1"/>
  <c r="I409" i="2"/>
  <c r="H408" i="2"/>
  <c r="H407" i="2" s="1"/>
  <c r="G408" i="2"/>
  <c r="G407" i="2" s="1"/>
  <c r="F409" i="2"/>
  <c r="K140" i="2"/>
  <c r="J140" i="2"/>
  <c r="H140" i="2"/>
  <c r="G140" i="2"/>
  <c r="G517" i="2"/>
  <c r="K212" i="2"/>
  <c r="K211" i="2" s="1"/>
  <c r="J212" i="2"/>
  <c r="H212" i="2"/>
  <c r="H211" i="2" s="1"/>
  <c r="G212" i="2"/>
  <c r="G211" i="2" s="1"/>
  <c r="K209" i="2"/>
  <c r="J209" i="2"/>
  <c r="J208" i="2" s="1"/>
  <c r="H209" i="2"/>
  <c r="H208" i="2" s="1"/>
  <c r="G209" i="2"/>
  <c r="G208" i="2" s="1"/>
  <c r="I210" i="2"/>
  <c r="I213" i="2"/>
  <c r="F210" i="2"/>
  <c r="F213" i="2"/>
  <c r="K206" i="2"/>
  <c r="K205" i="2" s="1"/>
  <c r="J206" i="2"/>
  <c r="J205" i="2" s="1"/>
  <c r="H206" i="2"/>
  <c r="H205" i="2" s="1"/>
  <c r="G206" i="2"/>
  <c r="G205" i="2" s="1"/>
  <c r="I207" i="2"/>
  <c r="F207" i="2"/>
  <c r="K421" i="2"/>
  <c r="K420" i="2" s="1"/>
  <c r="K419" i="2" s="1"/>
  <c r="K418" i="2" s="1"/>
  <c r="K417" i="2" s="1"/>
  <c r="K416" i="2" s="1"/>
  <c r="J421" i="2"/>
  <c r="J420" i="2" s="1"/>
  <c r="J419" i="2" s="1"/>
  <c r="J418" i="2" s="1"/>
  <c r="H421" i="2"/>
  <c r="H420" i="2" s="1"/>
  <c r="G421" i="2"/>
  <c r="G420" i="2" s="1"/>
  <c r="G419" i="2" s="1"/>
  <c r="G418" i="2" s="1"/>
  <c r="G417" i="2" s="1"/>
  <c r="G416" i="2" s="1"/>
  <c r="I422" i="2"/>
  <c r="F422" i="2"/>
  <c r="I831" i="2"/>
  <c r="H680" i="2"/>
  <c r="H679" i="2" s="1"/>
  <c r="G83" i="2"/>
  <c r="J83" i="2"/>
  <c r="K83" i="2"/>
  <c r="H83" i="2"/>
  <c r="G775" i="2"/>
  <c r="G774" i="2" s="1"/>
  <c r="J775" i="2"/>
  <c r="J774" i="2" s="1"/>
  <c r="J252" i="2"/>
  <c r="J251" i="2" s="1"/>
  <c r="G252" i="2"/>
  <c r="F252" i="2" s="1"/>
  <c r="K395" i="2"/>
  <c r="K394" i="2" s="1"/>
  <c r="H395" i="2"/>
  <c r="H394" i="2" s="1"/>
  <c r="J395" i="2"/>
  <c r="J394" i="2" s="1"/>
  <c r="I394" i="2" s="1"/>
  <c r="G395" i="2"/>
  <c r="G394" i="2" s="1"/>
  <c r="F394" i="2" s="1"/>
  <c r="G413" i="2"/>
  <c r="G412" i="2" s="1"/>
  <c r="K398" i="2"/>
  <c r="K397" i="2" s="1"/>
  <c r="J398" i="2"/>
  <c r="J397" i="2" s="1"/>
  <c r="H398" i="2"/>
  <c r="G398" i="2"/>
  <c r="G397" i="2" s="1"/>
  <c r="I399" i="2"/>
  <c r="F399" i="2"/>
  <c r="I457" i="2"/>
  <c r="F457" i="2"/>
  <c r="I1120" i="2"/>
  <c r="F1120" i="2"/>
  <c r="K1119" i="2"/>
  <c r="J1119" i="2"/>
  <c r="J1118" i="2" s="1"/>
  <c r="H1119" i="2"/>
  <c r="H1118" i="2" s="1"/>
  <c r="G1119" i="2"/>
  <c r="G1118" i="2" s="1"/>
  <c r="I1117" i="2"/>
  <c r="F1117" i="2"/>
  <c r="K1116" i="2"/>
  <c r="J1116" i="2"/>
  <c r="J1115" i="2" s="1"/>
  <c r="J1114" i="2" s="1"/>
  <c r="H1116" i="2"/>
  <c r="H1115" i="2" s="1"/>
  <c r="G1116" i="2"/>
  <c r="G1115" i="2" s="1"/>
  <c r="G1114" i="2" s="1"/>
  <c r="I567" i="2"/>
  <c r="J644" i="2"/>
  <c r="I644" i="2" s="1"/>
  <c r="G644" i="2"/>
  <c r="F644" i="2" s="1"/>
  <c r="J643" i="2"/>
  <c r="G643" i="2"/>
  <c r="J639" i="2"/>
  <c r="G639" i="2"/>
  <c r="F639" i="2" s="1"/>
  <c r="G638" i="2"/>
  <c r="F638" i="2" s="1"/>
  <c r="J638" i="2"/>
  <c r="I638" i="2" s="1"/>
  <c r="G631" i="2"/>
  <c r="I617" i="2"/>
  <c r="F617" i="2"/>
  <c r="K616" i="2"/>
  <c r="J616" i="2"/>
  <c r="H616" i="2"/>
  <c r="G616" i="2"/>
  <c r="J610" i="2"/>
  <c r="I610" i="2" s="1"/>
  <c r="G610" i="2"/>
  <c r="F610" i="2" s="1"/>
  <c r="I573" i="2"/>
  <c r="F573" i="2"/>
  <c r="F567" i="2"/>
  <c r="J561" i="2"/>
  <c r="J560" i="2" s="1"/>
  <c r="J559" i="2" s="1"/>
  <c r="J558" i="2" s="1"/>
  <c r="G561" i="2"/>
  <c r="G560" i="2" s="1"/>
  <c r="G559" i="2" s="1"/>
  <c r="G558" i="2" s="1"/>
  <c r="G557" i="2" s="1"/>
  <c r="J547" i="2"/>
  <c r="J546" i="2" s="1"/>
  <c r="G547" i="2"/>
  <c r="F547" i="2" s="1"/>
  <c r="J534" i="2"/>
  <c r="I534" i="2" s="1"/>
  <c r="G534" i="2"/>
  <c r="G533" i="2" s="1"/>
  <c r="G532" i="2" s="1"/>
  <c r="G531" i="2" s="1"/>
  <c r="J528" i="2"/>
  <c r="I528" i="2" s="1"/>
  <c r="G528" i="2"/>
  <c r="I777" i="2"/>
  <c r="K1096" i="2"/>
  <c r="J1096" i="2"/>
  <c r="J1095" i="2" s="1"/>
  <c r="H1096" i="2"/>
  <c r="G1096" i="2"/>
  <c r="J1081" i="2"/>
  <c r="H1081" i="2"/>
  <c r="H1080" i="2" s="1"/>
  <c r="G1081" i="2"/>
  <c r="I1084" i="2"/>
  <c r="F1084" i="2"/>
  <c r="G700" i="2"/>
  <c r="G699" i="2" s="1"/>
  <c r="J703" i="2"/>
  <c r="G703" i="2"/>
  <c r="F703" i="2" s="1"/>
  <c r="I704" i="2"/>
  <c r="F704" i="2"/>
  <c r="K1337" i="2"/>
  <c r="K1336" i="2" s="1"/>
  <c r="K1335" i="2" s="1"/>
  <c r="K1334" i="2" s="1"/>
  <c r="J1337" i="2"/>
  <c r="J1336" i="2" s="1"/>
  <c r="J1335" i="2" s="1"/>
  <c r="H1337" i="2"/>
  <c r="G1337" i="2"/>
  <c r="G1336" i="2" s="1"/>
  <c r="G1335" i="2" s="1"/>
  <c r="J1212" i="2"/>
  <c r="J1211" i="2" s="1"/>
  <c r="G1212" i="2"/>
  <c r="G1211" i="2" s="1"/>
  <c r="G1210" i="2" s="1"/>
  <c r="K1309" i="2"/>
  <c r="K1308" i="2" s="1"/>
  <c r="K1307" i="2" s="1"/>
  <c r="K1306" i="2" s="1"/>
  <c r="J1309" i="2"/>
  <c r="J1308" i="2" s="1"/>
  <c r="J1307" i="2" s="1"/>
  <c r="H1309" i="2"/>
  <c r="H1308" i="2" s="1"/>
  <c r="G1309" i="2"/>
  <c r="G1308" i="2" s="1"/>
  <c r="G1307" i="2" s="1"/>
  <c r="G1306" i="2" s="1"/>
  <c r="K448" i="2"/>
  <c r="J448" i="2"/>
  <c r="J447" i="2" s="1"/>
  <c r="J446" i="2" s="1"/>
  <c r="H448" i="2"/>
  <c r="G448" i="2"/>
  <c r="G447" i="2" s="1"/>
  <c r="G446" i="2" s="1"/>
  <c r="I449" i="2"/>
  <c r="F449" i="2"/>
  <c r="K763" i="2"/>
  <c r="K762" i="2" s="1"/>
  <c r="J763" i="2"/>
  <c r="J762" i="2" s="1"/>
  <c r="I764" i="2"/>
  <c r="H763" i="2"/>
  <c r="H762" i="2" s="1"/>
  <c r="G763" i="2"/>
  <c r="G762" i="2" s="1"/>
  <c r="F764" i="2"/>
  <c r="J752" i="2"/>
  <c r="I752" i="2" s="1"/>
  <c r="G752" i="2"/>
  <c r="F752" i="2" s="1"/>
  <c r="J751" i="2"/>
  <c r="I751" i="2" s="1"/>
  <c r="G751" i="2"/>
  <c r="F751" i="2" s="1"/>
  <c r="J716" i="2"/>
  <c r="I716" i="2" s="1"/>
  <c r="G716" i="2"/>
  <c r="F716" i="2" s="1"/>
  <c r="K279" i="2"/>
  <c r="K278" i="2" s="1"/>
  <c r="K277" i="2" s="1"/>
  <c r="K276" i="2" s="1"/>
  <c r="J279" i="2"/>
  <c r="J278" i="2" s="1"/>
  <c r="J277" i="2" s="1"/>
  <c r="J276" i="2" s="1"/>
  <c r="H279" i="2"/>
  <c r="G279" i="2"/>
  <c r="G278" i="2" s="1"/>
  <c r="G277" i="2" s="1"/>
  <c r="G276" i="2" s="1"/>
  <c r="I280" i="2"/>
  <c r="F280" i="2"/>
  <c r="K257" i="2"/>
  <c r="K256" i="2" s="1"/>
  <c r="J257" i="2"/>
  <c r="J256" i="2" s="1"/>
  <c r="H257" i="2"/>
  <c r="H256" i="2" s="1"/>
  <c r="G257" i="2"/>
  <c r="G256" i="2" s="1"/>
  <c r="I258" i="2"/>
  <c r="F258" i="2"/>
  <c r="K196" i="2"/>
  <c r="K195" i="2" s="1"/>
  <c r="K194" i="2" s="1"/>
  <c r="J196" i="2"/>
  <c r="J195" i="2" s="1"/>
  <c r="H196" i="2"/>
  <c r="H195" i="2" s="1"/>
  <c r="H194" i="2" s="1"/>
  <c r="G196" i="2"/>
  <c r="G195" i="2" s="1"/>
  <c r="G194" i="2" s="1"/>
  <c r="I197" i="2"/>
  <c r="F197" i="2"/>
  <c r="K192" i="2"/>
  <c r="J192" i="2"/>
  <c r="J191" i="2" s="1"/>
  <c r="H192" i="2"/>
  <c r="H191" i="2" s="1"/>
  <c r="G192" i="2"/>
  <c r="G191" i="2" s="1"/>
  <c r="G190" i="2" s="1"/>
  <c r="I193" i="2"/>
  <c r="F193" i="2"/>
  <c r="K187" i="2"/>
  <c r="J187" i="2"/>
  <c r="J186" i="2" s="1"/>
  <c r="H187" i="2"/>
  <c r="H186" i="2" s="1"/>
  <c r="G187" i="2"/>
  <c r="G186" i="2" s="1"/>
  <c r="I188" i="2"/>
  <c r="F188" i="2"/>
  <c r="K184" i="2"/>
  <c r="K183" i="2" s="1"/>
  <c r="J184" i="2"/>
  <c r="J183" i="2" s="1"/>
  <c r="H184" i="2"/>
  <c r="H183" i="2" s="1"/>
  <c r="G184" i="2"/>
  <c r="G183" i="2" s="1"/>
  <c r="I185" i="2"/>
  <c r="F185" i="2"/>
  <c r="K161" i="2"/>
  <c r="K160" i="2" s="1"/>
  <c r="K159" i="2" s="1"/>
  <c r="J161" i="2"/>
  <c r="J160" i="2" s="1"/>
  <c r="J159" i="2" s="1"/>
  <c r="H161" i="2"/>
  <c r="H160" i="2" s="1"/>
  <c r="H159" i="2" s="1"/>
  <c r="G161" i="2"/>
  <c r="G160" i="2" s="1"/>
  <c r="G159" i="2" s="1"/>
  <c r="K981" i="2"/>
  <c r="J981" i="2"/>
  <c r="I982" i="2"/>
  <c r="H981" i="2"/>
  <c r="G981" i="2"/>
  <c r="F982" i="2"/>
  <c r="K829" i="2"/>
  <c r="K828" i="2" s="1"/>
  <c r="J829" i="2"/>
  <c r="J828" i="2" s="1"/>
  <c r="H829" i="2"/>
  <c r="H828" i="2" s="1"/>
  <c r="G829" i="2"/>
  <c r="F831" i="2"/>
  <c r="F429" i="2"/>
  <c r="K493" i="2"/>
  <c r="K492" i="2" s="1"/>
  <c r="J493" i="2"/>
  <c r="J492" i="2" s="1"/>
  <c r="J491" i="2" s="1"/>
  <c r="J490" i="2" s="1"/>
  <c r="H493" i="2"/>
  <c r="H492" i="2" s="1"/>
  <c r="H491" i="2" s="1"/>
  <c r="H490" i="2" s="1"/>
  <c r="G493" i="2"/>
  <c r="I494" i="2"/>
  <c r="F494" i="2"/>
  <c r="G435" i="2"/>
  <c r="G434" i="2" s="1"/>
  <c r="K138" i="2"/>
  <c r="J138" i="2"/>
  <c r="H138" i="2"/>
  <c r="G138" i="2"/>
  <c r="K940" i="2"/>
  <c r="K939" i="2" s="1"/>
  <c r="J940" i="2"/>
  <c r="J939" i="2" s="1"/>
  <c r="H940" i="2"/>
  <c r="H939" i="2" s="1"/>
  <c r="G940" i="2"/>
  <c r="G939" i="2" s="1"/>
  <c r="I941" i="2"/>
  <c r="F941" i="2"/>
  <c r="K252" i="2"/>
  <c r="K251" i="2" s="1"/>
  <c r="K250" i="2" s="1"/>
  <c r="H251" i="2"/>
  <c r="H250" i="2" s="1"/>
  <c r="G1441" i="2"/>
  <c r="G1438" i="2" s="1"/>
  <c r="I1428" i="2"/>
  <c r="G1427" i="2"/>
  <c r="G1424" i="2" s="1"/>
  <c r="I1414" i="2"/>
  <c r="G1413" i="2"/>
  <c r="G1412" i="2" s="1"/>
  <c r="G1411" i="2" s="1"/>
  <c r="I1400" i="2"/>
  <c r="F1359" i="2"/>
  <c r="G1330" i="2"/>
  <c r="G1329" i="2" s="1"/>
  <c r="G1328" i="2" s="1"/>
  <c r="G1327" i="2" s="1"/>
  <c r="G1316" i="2"/>
  <c r="G1315" i="2" s="1"/>
  <c r="G1314" i="2" s="1"/>
  <c r="I1303" i="2"/>
  <c r="I1289" i="2"/>
  <c r="F1247" i="2"/>
  <c r="I1233" i="2"/>
  <c r="J1191" i="2"/>
  <c r="J1190" i="2" s="1"/>
  <c r="J1189" i="2" s="1"/>
  <c r="J352" i="2"/>
  <c r="K775" i="2"/>
  <c r="K774" i="2" s="1"/>
  <c r="F515" i="2"/>
  <c r="I1449" i="2"/>
  <c r="F1449" i="2"/>
  <c r="K1448" i="2"/>
  <c r="K1445" i="2" s="1"/>
  <c r="J1448" i="2"/>
  <c r="H1448" i="2"/>
  <c r="H1447" i="2" s="1"/>
  <c r="H1446" i="2" s="1"/>
  <c r="G1448" i="2"/>
  <c r="I1444" i="2"/>
  <c r="F1444" i="2"/>
  <c r="I1443" i="2"/>
  <c r="F1443" i="2"/>
  <c r="F1442" i="2"/>
  <c r="K1441" i="2"/>
  <c r="K1438" i="2" s="1"/>
  <c r="H1441" i="2"/>
  <c r="H1438" i="2" s="1"/>
  <c r="I1435" i="2"/>
  <c r="F1435" i="2"/>
  <c r="K1434" i="2"/>
  <c r="K1431" i="2" s="1"/>
  <c r="J1434" i="2"/>
  <c r="J1433" i="2" s="1"/>
  <c r="J1432" i="2" s="1"/>
  <c r="H1434" i="2"/>
  <c r="H1431" i="2" s="1"/>
  <c r="G1434" i="2"/>
  <c r="G1433" i="2" s="1"/>
  <c r="G1432" i="2" s="1"/>
  <c r="I1430" i="2"/>
  <c r="F1430" i="2"/>
  <c r="I1429" i="2"/>
  <c r="F1429" i="2"/>
  <c r="F1428" i="2"/>
  <c r="K1427" i="2"/>
  <c r="K1426" i="2" s="1"/>
  <c r="K1425" i="2" s="1"/>
  <c r="J1427" i="2"/>
  <c r="J1426" i="2" s="1"/>
  <c r="J1425" i="2" s="1"/>
  <c r="H1427" i="2"/>
  <c r="H1424" i="2" s="1"/>
  <c r="I1421" i="2"/>
  <c r="F1421" i="2"/>
  <c r="K1420" i="2"/>
  <c r="J1420" i="2"/>
  <c r="J1417" i="2" s="1"/>
  <c r="H1420" i="2"/>
  <c r="H1419" i="2" s="1"/>
  <c r="H1418" i="2" s="1"/>
  <c r="G1420" i="2"/>
  <c r="G1417" i="2" s="1"/>
  <c r="I1416" i="2"/>
  <c r="F1416" i="2"/>
  <c r="I1415" i="2"/>
  <c r="F1415" i="2"/>
  <c r="F1414" i="2"/>
  <c r="K1413" i="2"/>
  <c r="K1410" i="2" s="1"/>
  <c r="H1413" i="2"/>
  <c r="H1410" i="2" s="1"/>
  <c r="I1407" i="2"/>
  <c r="F1407" i="2"/>
  <c r="K1406" i="2"/>
  <c r="K1405" i="2" s="1"/>
  <c r="K1404" i="2" s="1"/>
  <c r="J1406" i="2"/>
  <c r="J1403" i="2" s="1"/>
  <c r="H1406" i="2"/>
  <c r="H1403" i="2" s="1"/>
  <c r="G1406" i="2"/>
  <c r="G1403" i="2" s="1"/>
  <c r="I1402" i="2"/>
  <c r="F1402" i="2"/>
  <c r="I1401" i="2"/>
  <c r="F1401" i="2"/>
  <c r="F1400" i="2"/>
  <c r="K1399" i="2"/>
  <c r="K1396" i="2" s="1"/>
  <c r="J1399" i="2"/>
  <c r="J1396" i="2" s="1"/>
  <c r="H1399" i="2"/>
  <c r="G1399" i="2"/>
  <c r="G1396" i="2" s="1"/>
  <c r="I1393" i="2"/>
  <c r="F1393" i="2"/>
  <c r="K1392" i="2"/>
  <c r="K1391" i="2" s="1"/>
  <c r="K1390" i="2" s="1"/>
  <c r="K1389" i="2" s="1"/>
  <c r="J1392" i="2"/>
  <c r="J1391" i="2" s="1"/>
  <c r="J1390" i="2" s="1"/>
  <c r="J1389" i="2" s="1"/>
  <c r="H1392" i="2"/>
  <c r="H1391" i="2" s="1"/>
  <c r="H1390" i="2" s="1"/>
  <c r="H1389" i="2" s="1"/>
  <c r="G1392" i="2"/>
  <c r="G1391" i="2" s="1"/>
  <c r="G1390" i="2" s="1"/>
  <c r="I1388" i="2"/>
  <c r="F1388" i="2"/>
  <c r="I1387" i="2"/>
  <c r="F1387" i="2"/>
  <c r="K1385" i="2"/>
  <c r="K1384" i="2" s="1"/>
  <c r="K1383" i="2" s="1"/>
  <c r="K1382" i="2" s="1"/>
  <c r="H1385" i="2"/>
  <c r="H1384" i="2" s="1"/>
  <c r="H1383" i="2" s="1"/>
  <c r="I1379" i="2"/>
  <c r="F1379" i="2"/>
  <c r="K1378" i="2"/>
  <c r="K1377" i="2" s="1"/>
  <c r="K1376" i="2" s="1"/>
  <c r="K1375" i="2" s="1"/>
  <c r="J1378" i="2"/>
  <c r="J1377" i="2" s="1"/>
  <c r="H1378" i="2"/>
  <c r="H1377" i="2" s="1"/>
  <c r="H1376" i="2" s="1"/>
  <c r="H1375" i="2" s="1"/>
  <c r="G1378" i="2"/>
  <c r="G1377" i="2" s="1"/>
  <c r="I1374" i="2"/>
  <c r="F1374" i="2"/>
  <c r="I1373" i="2"/>
  <c r="F1373" i="2"/>
  <c r="F1372" i="2"/>
  <c r="K1371" i="2"/>
  <c r="K1370" i="2" s="1"/>
  <c r="K1369" i="2" s="1"/>
  <c r="K1368" i="2" s="1"/>
  <c r="H1370" i="2"/>
  <c r="G1371" i="2"/>
  <c r="I1365" i="2"/>
  <c r="F1365" i="2"/>
  <c r="K1364" i="2"/>
  <c r="K1363" i="2" s="1"/>
  <c r="K1362" i="2" s="1"/>
  <c r="K1361" i="2" s="1"/>
  <c r="J1364" i="2"/>
  <c r="J1363" i="2" s="1"/>
  <c r="J1362" i="2" s="1"/>
  <c r="J1361" i="2" s="1"/>
  <c r="H1364" i="2"/>
  <c r="H1363" i="2" s="1"/>
  <c r="G1364" i="2"/>
  <c r="G1363" i="2" s="1"/>
  <c r="G1362" i="2" s="1"/>
  <c r="G1361" i="2" s="1"/>
  <c r="I1360" i="2"/>
  <c r="F1360" i="2"/>
  <c r="K1358" i="2"/>
  <c r="K1357" i="2" s="1"/>
  <c r="K1356" i="2" s="1"/>
  <c r="K1355" i="2" s="1"/>
  <c r="H1358" i="2"/>
  <c r="H1357" i="2" s="1"/>
  <c r="H1356" i="2" s="1"/>
  <c r="H1355" i="2" s="1"/>
  <c r="G1358" i="2"/>
  <c r="I1352" i="2"/>
  <c r="F1352" i="2"/>
  <c r="K1351" i="2"/>
  <c r="K1348" i="2" s="1"/>
  <c r="J1351" i="2"/>
  <c r="J1350" i="2" s="1"/>
  <c r="J1349" i="2" s="1"/>
  <c r="H1351" i="2"/>
  <c r="H1348" i="2" s="1"/>
  <c r="G1351" i="2"/>
  <c r="G1350" i="2" s="1"/>
  <c r="I1347" i="2"/>
  <c r="F1347" i="2"/>
  <c r="I1346" i="2"/>
  <c r="F1346" i="2"/>
  <c r="I1345" i="2"/>
  <c r="K1344" i="2"/>
  <c r="K1343" i="2" s="1"/>
  <c r="K1342" i="2" s="1"/>
  <c r="J1344" i="2"/>
  <c r="J1341" i="2" s="1"/>
  <c r="H1344" i="2"/>
  <c r="H1341" i="2" s="1"/>
  <c r="I1338" i="2"/>
  <c r="F1338" i="2"/>
  <c r="I1333" i="2"/>
  <c r="F1333" i="2"/>
  <c r="I1332" i="2"/>
  <c r="F1332" i="2"/>
  <c r="F1331" i="2"/>
  <c r="K1330" i="2"/>
  <c r="H1330" i="2"/>
  <c r="H1329" i="2" s="1"/>
  <c r="H1328" i="2" s="1"/>
  <c r="I1324" i="2"/>
  <c r="F1324" i="2"/>
  <c r="K1323" i="2"/>
  <c r="J1323" i="2"/>
  <c r="J1320" i="2" s="1"/>
  <c r="H1323" i="2"/>
  <c r="G1323" i="2"/>
  <c r="G1322" i="2" s="1"/>
  <c r="G1321" i="2" s="1"/>
  <c r="I1319" i="2"/>
  <c r="F1319" i="2"/>
  <c r="I1318" i="2"/>
  <c r="F1318" i="2"/>
  <c r="I1317" i="2"/>
  <c r="K1316" i="2"/>
  <c r="K1313" i="2" s="1"/>
  <c r="J1316" i="2"/>
  <c r="J1313" i="2" s="1"/>
  <c r="H1316" i="2"/>
  <c r="H1315" i="2" s="1"/>
  <c r="I1310" i="2"/>
  <c r="F1310" i="2"/>
  <c r="I1305" i="2"/>
  <c r="F1305" i="2"/>
  <c r="I1304" i="2"/>
  <c r="F1304" i="2"/>
  <c r="F1303" i="2"/>
  <c r="K1302" i="2"/>
  <c r="K1301" i="2" s="1"/>
  <c r="K1300" i="2" s="1"/>
  <c r="J1302" i="2"/>
  <c r="J1301" i="2" s="1"/>
  <c r="J1300" i="2" s="1"/>
  <c r="J1299" i="2" s="1"/>
  <c r="H1302" i="2"/>
  <c r="H1301" i="2" s="1"/>
  <c r="H1300" i="2" s="1"/>
  <c r="H1299" i="2" s="1"/>
  <c r="G1302" i="2"/>
  <c r="G1301" i="2" s="1"/>
  <c r="G1300" i="2" s="1"/>
  <c r="G1299" i="2" s="1"/>
  <c r="I1296" i="2"/>
  <c r="F1296" i="2"/>
  <c r="K1295" i="2"/>
  <c r="K1294" i="2" s="1"/>
  <c r="K1293" i="2" s="1"/>
  <c r="J1295" i="2"/>
  <c r="J1292" i="2" s="1"/>
  <c r="H1295" i="2"/>
  <c r="H1294" i="2" s="1"/>
  <c r="G1295" i="2"/>
  <c r="I1291" i="2"/>
  <c r="F1291" i="2"/>
  <c r="I1290" i="2"/>
  <c r="F1290" i="2"/>
  <c r="F1289" i="2"/>
  <c r="K1288" i="2"/>
  <c r="K1287" i="2" s="1"/>
  <c r="K1286" i="2" s="1"/>
  <c r="H1288" i="2"/>
  <c r="H1285" i="2" s="1"/>
  <c r="G1288" i="2"/>
  <c r="G1285" i="2" s="1"/>
  <c r="I1282" i="2"/>
  <c r="F1282" i="2"/>
  <c r="K1281" i="2"/>
  <c r="K1280" i="2" s="1"/>
  <c r="K1279" i="2" s="1"/>
  <c r="K1278" i="2" s="1"/>
  <c r="J1281" i="2"/>
  <c r="J1280" i="2" s="1"/>
  <c r="J1279" i="2" s="1"/>
  <c r="H1281" i="2"/>
  <c r="H1280" i="2" s="1"/>
  <c r="H1279" i="2" s="1"/>
  <c r="H1278" i="2" s="1"/>
  <c r="G1281" i="2"/>
  <c r="G1280" i="2" s="1"/>
  <c r="G1279" i="2" s="1"/>
  <c r="I1277" i="2"/>
  <c r="F1277" i="2"/>
  <c r="I1276" i="2"/>
  <c r="F1276" i="2"/>
  <c r="F1275" i="2"/>
  <c r="K1274" i="2"/>
  <c r="K1273" i="2" s="1"/>
  <c r="K1272" i="2" s="1"/>
  <c r="K1271" i="2" s="1"/>
  <c r="H1274" i="2"/>
  <c r="H1273" i="2" s="1"/>
  <c r="H1272" i="2" s="1"/>
  <c r="H1271" i="2" s="1"/>
  <c r="H1270" i="2" s="1"/>
  <c r="H1269" i="2" s="1"/>
  <c r="G1274" i="2"/>
  <c r="G1273" i="2" s="1"/>
  <c r="G1272" i="2" s="1"/>
  <c r="G1271" i="2" s="1"/>
  <c r="I1268" i="2"/>
  <c r="F1268" i="2"/>
  <c r="K1267" i="2"/>
  <c r="K1266" i="2" s="1"/>
  <c r="K1265" i="2" s="1"/>
  <c r="K1264" i="2" s="1"/>
  <c r="J1267" i="2"/>
  <c r="H1267" i="2"/>
  <c r="H1266" i="2" s="1"/>
  <c r="H1265" i="2" s="1"/>
  <c r="H1264" i="2" s="1"/>
  <c r="G1267" i="2"/>
  <c r="G1266" i="2" s="1"/>
  <c r="I1263" i="2"/>
  <c r="F1263" i="2"/>
  <c r="I1262" i="2"/>
  <c r="F1262" i="2"/>
  <c r="F1261" i="2"/>
  <c r="K1260" i="2"/>
  <c r="K1259" i="2" s="1"/>
  <c r="K1258" i="2" s="1"/>
  <c r="K1257" i="2" s="1"/>
  <c r="H1260" i="2"/>
  <c r="G1260" i="2"/>
  <c r="G1259" i="2" s="1"/>
  <c r="G1258" i="2" s="1"/>
  <c r="G1257" i="2" s="1"/>
  <c r="I1254" i="2"/>
  <c r="F1254" i="2"/>
  <c r="J1253" i="2"/>
  <c r="I1253" i="2" s="1"/>
  <c r="G1253" i="2"/>
  <c r="K1252" i="2"/>
  <c r="K1251" i="2" s="1"/>
  <c r="K1250" i="2" s="1"/>
  <c r="H1252" i="2"/>
  <c r="H1251" i="2" s="1"/>
  <c r="H1250" i="2" s="1"/>
  <c r="I1249" i="2"/>
  <c r="F1249" i="2"/>
  <c r="I1248" i="2"/>
  <c r="F1248" i="2"/>
  <c r="K1246" i="2"/>
  <c r="K1245" i="2" s="1"/>
  <c r="K1244" i="2" s="1"/>
  <c r="K1243" i="2" s="1"/>
  <c r="K1242" i="2" s="1"/>
  <c r="K1241" i="2" s="1"/>
  <c r="H1246" i="2"/>
  <c r="H1245" i="2" s="1"/>
  <c r="H1244" i="2" s="1"/>
  <c r="G1246" i="2"/>
  <c r="G1245" i="2" s="1"/>
  <c r="G1244" i="2" s="1"/>
  <c r="G1243" i="2" s="1"/>
  <c r="I1240" i="2"/>
  <c r="F1240" i="2"/>
  <c r="K1239" i="2"/>
  <c r="K1236" i="2" s="1"/>
  <c r="J1239" i="2"/>
  <c r="J1236" i="2" s="1"/>
  <c r="H1239" i="2"/>
  <c r="H1238" i="2" s="1"/>
  <c r="H1237" i="2" s="1"/>
  <c r="G1239" i="2"/>
  <c r="I1235" i="2"/>
  <c r="F1235" i="2"/>
  <c r="I1234" i="2"/>
  <c r="F1234" i="2"/>
  <c r="F1233" i="2"/>
  <c r="K1232" i="2"/>
  <c r="K1231" i="2" s="1"/>
  <c r="J1232" i="2"/>
  <c r="J1229" i="2" s="1"/>
  <c r="H1232" i="2"/>
  <c r="H1231" i="2" s="1"/>
  <c r="H1230" i="2" s="1"/>
  <c r="G1232" i="2"/>
  <c r="I1226" i="2"/>
  <c r="F1226" i="2"/>
  <c r="K1225" i="2"/>
  <c r="J1225" i="2"/>
  <c r="J1224" i="2" s="1"/>
  <c r="J1223" i="2" s="1"/>
  <c r="J1222" i="2" s="1"/>
  <c r="H1225" i="2"/>
  <c r="H1224" i="2" s="1"/>
  <c r="H1223" i="2" s="1"/>
  <c r="H1222" i="2" s="1"/>
  <c r="G1225" i="2"/>
  <c r="G1224" i="2" s="1"/>
  <c r="I1221" i="2"/>
  <c r="F1221" i="2"/>
  <c r="F1220" i="2"/>
  <c r="K1219" i="2"/>
  <c r="K1218" i="2" s="1"/>
  <c r="K1217" i="2" s="1"/>
  <c r="K1216" i="2" s="1"/>
  <c r="H1219" i="2"/>
  <c r="H1218" i="2" s="1"/>
  <c r="H1217" i="2" s="1"/>
  <c r="H1216" i="2" s="1"/>
  <c r="G1219" i="2"/>
  <c r="G1218" i="2" s="1"/>
  <c r="G1217" i="2" s="1"/>
  <c r="I1213" i="2"/>
  <c r="F1213" i="2"/>
  <c r="K1211" i="2"/>
  <c r="K1210" i="2" s="1"/>
  <c r="K1209" i="2" s="1"/>
  <c r="H1211" i="2"/>
  <c r="H1210" i="2" s="1"/>
  <c r="H1209" i="2" s="1"/>
  <c r="I1208" i="2"/>
  <c r="F1208" i="2"/>
  <c r="I1207" i="2"/>
  <c r="F1207" i="2"/>
  <c r="K1205" i="2"/>
  <c r="K1204" i="2" s="1"/>
  <c r="K1203" i="2" s="1"/>
  <c r="K1202" i="2" s="1"/>
  <c r="K1201" i="2" s="1"/>
  <c r="K1200" i="2" s="1"/>
  <c r="H1205" i="2"/>
  <c r="H1204" i="2" s="1"/>
  <c r="H1203" i="2" s="1"/>
  <c r="H1202" i="2" s="1"/>
  <c r="I1199" i="2"/>
  <c r="F1199" i="2"/>
  <c r="K1198" i="2"/>
  <c r="K1195" i="2" s="1"/>
  <c r="J1198" i="2"/>
  <c r="J1195" i="2" s="1"/>
  <c r="H1198" i="2"/>
  <c r="H1195" i="2" s="1"/>
  <c r="G1198" i="2"/>
  <c r="G1195" i="2" s="1"/>
  <c r="I1194" i="2"/>
  <c r="F1194" i="2"/>
  <c r="I1193" i="2"/>
  <c r="F1193" i="2"/>
  <c r="I1192" i="2"/>
  <c r="F1192" i="2"/>
  <c r="K1191" i="2"/>
  <c r="H1191" i="2"/>
  <c r="H1190" i="2" s="1"/>
  <c r="H1189" i="2" s="1"/>
  <c r="I1185" i="2"/>
  <c r="F1185" i="2"/>
  <c r="K1184" i="2"/>
  <c r="K1183" i="2" s="1"/>
  <c r="K1182" i="2" s="1"/>
  <c r="K1181" i="2" s="1"/>
  <c r="K1180" i="2" s="1"/>
  <c r="J1184" i="2"/>
  <c r="G1184" i="2"/>
  <c r="G1183" i="2" s="1"/>
  <c r="I1179" i="2"/>
  <c r="F1179" i="2"/>
  <c r="I1178" i="2"/>
  <c r="F1178" i="2"/>
  <c r="K1177" i="2"/>
  <c r="K1176" i="2" s="1"/>
  <c r="J1177" i="2"/>
  <c r="J1176" i="2" s="1"/>
  <c r="J1175" i="2" s="1"/>
  <c r="J1174" i="2" s="1"/>
  <c r="J1173" i="2" s="1"/>
  <c r="H1177" i="2"/>
  <c r="H1176" i="2" s="1"/>
  <c r="G1177" i="2"/>
  <c r="G1176" i="2" s="1"/>
  <c r="G1175" i="2" s="1"/>
  <c r="G1174" i="2" s="1"/>
  <c r="G1173" i="2" s="1"/>
  <c r="I1172" i="2"/>
  <c r="F1172" i="2"/>
  <c r="I1171" i="2"/>
  <c r="K1169" i="2"/>
  <c r="H1169" i="2"/>
  <c r="H1168" i="2" s="1"/>
  <c r="K1148" i="2"/>
  <c r="K1147" i="2" s="1"/>
  <c r="K1146" i="2" s="1"/>
  <c r="H1148" i="2"/>
  <c r="H1147" i="2" s="1"/>
  <c r="H1146" i="2" s="1"/>
  <c r="I1145" i="2"/>
  <c r="F1145" i="2"/>
  <c r="K1144" i="2"/>
  <c r="J1144" i="2"/>
  <c r="J1143" i="2" s="1"/>
  <c r="H1144" i="2"/>
  <c r="H1143" i="2" s="1"/>
  <c r="G1144" i="2"/>
  <c r="G1143" i="2" s="1"/>
  <c r="K1141" i="2"/>
  <c r="K1140" i="2" s="1"/>
  <c r="H1141" i="2"/>
  <c r="H1140" i="2" s="1"/>
  <c r="K1137" i="2"/>
  <c r="H1137" i="2"/>
  <c r="H1136" i="2" s="1"/>
  <c r="I1135" i="2"/>
  <c r="F1135" i="2"/>
  <c r="K1134" i="2"/>
  <c r="J1134" i="2"/>
  <c r="H1134" i="2"/>
  <c r="G1134" i="2"/>
  <c r="I1133" i="2"/>
  <c r="F1133" i="2"/>
  <c r="K1132" i="2"/>
  <c r="J1132" i="2"/>
  <c r="H1132" i="2"/>
  <c r="G1132" i="2"/>
  <c r="I1131" i="2"/>
  <c r="F1131" i="2"/>
  <c r="K1130" i="2"/>
  <c r="J1130" i="2"/>
  <c r="J1129" i="2" s="1"/>
  <c r="H1130" i="2"/>
  <c r="G1130" i="2"/>
  <c r="G1129" i="2" s="1"/>
  <c r="I1128" i="2"/>
  <c r="F1128" i="2"/>
  <c r="K1127" i="2"/>
  <c r="K1126" i="2" s="1"/>
  <c r="J1127" i="2"/>
  <c r="H1127" i="2"/>
  <c r="H1126" i="2" s="1"/>
  <c r="G1127" i="2"/>
  <c r="I1125" i="2"/>
  <c r="F1125" i="2"/>
  <c r="K1124" i="2"/>
  <c r="K1123" i="2" s="1"/>
  <c r="J1124" i="2"/>
  <c r="J1123" i="2" s="1"/>
  <c r="H1124" i="2"/>
  <c r="H1123" i="2" s="1"/>
  <c r="G1124" i="2"/>
  <c r="G1123" i="2" s="1"/>
  <c r="I1113" i="2"/>
  <c r="F1113" i="2"/>
  <c r="K1112" i="2"/>
  <c r="J1112" i="2"/>
  <c r="J1111" i="2" s="1"/>
  <c r="H1112" i="2"/>
  <c r="H1111" i="2" s="1"/>
  <c r="G1112" i="2"/>
  <c r="G1111" i="2" s="1"/>
  <c r="I1110" i="2"/>
  <c r="F1110" i="2"/>
  <c r="K1109" i="2"/>
  <c r="K1108" i="2" s="1"/>
  <c r="J1109" i="2"/>
  <c r="J1108" i="2" s="1"/>
  <c r="H1109" i="2"/>
  <c r="H1108" i="2" s="1"/>
  <c r="G1109" i="2"/>
  <c r="G1108" i="2" s="1"/>
  <c r="I1102" i="2"/>
  <c r="F1102" i="2"/>
  <c r="I1101" i="2"/>
  <c r="F1101" i="2"/>
  <c r="K1100" i="2"/>
  <c r="K1099" i="2" s="1"/>
  <c r="J1100" i="2"/>
  <c r="J1099" i="2" s="1"/>
  <c r="H1100" i="2"/>
  <c r="H1099" i="2" s="1"/>
  <c r="G1100" i="2"/>
  <c r="I1098" i="2"/>
  <c r="I1097" i="2"/>
  <c r="I1091" i="2"/>
  <c r="F1091" i="2"/>
  <c r="K1090" i="2"/>
  <c r="K1089" i="2" s="1"/>
  <c r="J1090" i="2"/>
  <c r="J1089" i="2" s="1"/>
  <c r="H1090" i="2"/>
  <c r="H1089" i="2" s="1"/>
  <c r="I1088" i="2"/>
  <c r="F1088" i="2"/>
  <c r="K1087" i="2"/>
  <c r="K1086" i="2" s="1"/>
  <c r="J1087" i="2"/>
  <c r="H1087" i="2"/>
  <c r="H1086" i="2" s="1"/>
  <c r="G1087" i="2"/>
  <c r="I1085" i="2"/>
  <c r="F1085" i="2"/>
  <c r="I1083" i="2"/>
  <c r="F1083" i="2"/>
  <c r="I1082" i="2"/>
  <c r="F1082" i="2"/>
  <c r="K1081" i="2"/>
  <c r="K1080" i="2" s="1"/>
  <c r="I1077" i="2"/>
  <c r="F1077" i="2"/>
  <c r="K1076" i="2"/>
  <c r="K1075" i="2" s="1"/>
  <c r="J1076" i="2"/>
  <c r="J1075" i="2" s="1"/>
  <c r="H1076" i="2"/>
  <c r="H1075" i="2" s="1"/>
  <c r="G1076" i="2"/>
  <c r="G1075" i="2" s="1"/>
  <c r="I1074" i="2"/>
  <c r="F1074" i="2"/>
  <c r="K1073" i="2"/>
  <c r="K1066" i="2" s="1"/>
  <c r="J1073" i="2"/>
  <c r="J1072" i="2" s="1"/>
  <c r="H1073" i="2"/>
  <c r="H1066" i="2" s="1"/>
  <c r="G1073" i="2"/>
  <c r="G1072" i="2" s="1"/>
  <c r="I1071" i="2"/>
  <c r="F1071" i="2"/>
  <c r="K1070" i="2"/>
  <c r="K1069" i="2" s="1"/>
  <c r="J1070" i="2"/>
  <c r="J1069" i="2" s="1"/>
  <c r="J1068" i="2" s="1"/>
  <c r="J1067" i="2" s="1"/>
  <c r="H1070" i="2"/>
  <c r="H1069" i="2" s="1"/>
  <c r="G1070" i="2"/>
  <c r="G1069" i="2" s="1"/>
  <c r="J1413" i="2"/>
  <c r="J1412" i="2" s="1"/>
  <c r="I1064" i="2"/>
  <c r="F1064" i="2"/>
  <c r="K1063" i="2"/>
  <c r="K1062" i="2" s="1"/>
  <c r="K1061" i="2" s="1"/>
  <c r="K1060" i="2" s="1"/>
  <c r="K1059" i="2" s="1"/>
  <c r="K1058" i="2" s="1"/>
  <c r="J1063" i="2"/>
  <c r="H1063" i="2"/>
  <c r="H1062" i="2" s="1"/>
  <c r="H1061" i="2" s="1"/>
  <c r="H1060" i="2" s="1"/>
  <c r="H1059" i="2" s="1"/>
  <c r="H1058" i="2" s="1"/>
  <c r="G1063" i="2"/>
  <c r="I1055" i="2"/>
  <c r="F1055" i="2"/>
  <c r="J1054" i="2"/>
  <c r="G1054" i="2"/>
  <c r="G1053" i="2" s="1"/>
  <c r="F1052" i="2"/>
  <c r="F1051" i="2"/>
  <c r="J1050" i="2"/>
  <c r="J1049" i="2" s="1"/>
  <c r="G1050" i="2"/>
  <c r="G1049" i="2" s="1"/>
  <c r="I1044" i="2"/>
  <c r="H1041" i="2"/>
  <c r="H1040" i="2" s="1"/>
  <c r="I1043" i="2"/>
  <c r="F1043" i="2"/>
  <c r="J1041" i="2"/>
  <c r="J1040" i="2" s="1"/>
  <c r="G1041" i="2"/>
  <c r="F1041" i="2" s="1"/>
  <c r="I1039" i="2"/>
  <c r="F1039" i="2"/>
  <c r="I1038" i="2"/>
  <c r="F1038" i="2"/>
  <c r="K1037" i="2"/>
  <c r="J1037" i="2"/>
  <c r="J1036" i="2" s="1"/>
  <c r="H1037" i="2"/>
  <c r="H1036" i="2" s="1"/>
  <c r="G1037" i="2"/>
  <c r="G1036" i="2" s="1"/>
  <c r="I1035" i="2"/>
  <c r="F1035" i="2"/>
  <c r="K1034" i="2"/>
  <c r="J1034" i="2"/>
  <c r="J1033" i="2" s="1"/>
  <c r="H1034" i="2"/>
  <c r="H1033" i="2" s="1"/>
  <c r="G1034" i="2"/>
  <c r="G1033" i="2" s="1"/>
  <c r="I1031" i="2"/>
  <c r="F1031" i="2"/>
  <c r="K1030" i="2"/>
  <c r="J1030" i="2"/>
  <c r="J1029" i="2" s="1"/>
  <c r="J1028" i="2" s="1"/>
  <c r="H1030" i="2"/>
  <c r="H1029" i="2" s="1"/>
  <c r="H1028" i="2" s="1"/>
  <c r="G1030" i="2"/>
  <c r="G1029" i="2" s="1"/>
  <c r="K1026" i="2"/>
  <c r="K1025" i="2" s="1"/>
  <c r="K1024" i="2" s="1"/>
  <c r="J1026" i="2"/>
  <c r="J1025" i="2" s="1"/>
  <c r="J1024" i="2" s="1"/>
  <c r="H1026" i="2"/>
  <c r="H1025" i="2" s="1"/>
  <c r="H1024" i="2" s="1"/>
  <c r="G1026" i="2"/>
  <c r="G1025" i="2" s="1"/>
  <c r="I1021" i="2"/>
  <c r="F1021" i="2"/>
  <c r="K1020" i="2"/>
  <c r="K1019" i="2" s="1"/>
  <c r="J1020" i="2"/>
  <c r="J1019" i="2" s="1"/>
  <c r="H1020" i="2"/>
  <c r="H1019" i="2" s="1"/>
  <c r="G1020" i="2"/>
  <c r="G1019" i="2" s="1"/>
  <c r="I1018" i="2"/>
  <c r="F1018" i="2"/>
  <c r="K1017" i="2"/>
  <c r="J1017" i="2"/>
  <c r="J1016" i="2" s="1"/>
  <c r="H1017" i="2"/>
  <c r="G1017" i="2"/>
  <c r="G1016" i="2" s="1"/>
  <c r="I1015" i="2"/>
  <c r="F1015" i="2"/>
  <c r="K1014" i="2"/>
  <c r="J1014" i="2"/>
  <c r="J1013" i="2" s="1"/>
  <c r="G1014" i="2"/>
  <c r="I1012" i="2"/>
  <c r="J1011" i="2"/>
  <c r="J1010" i="2" s="1"/>
  <c r="G1011" i="2"/>
  <c r="G1010" i="2" s="1"/>
  <c r="I1009" i="2"/>
  <c r="F1009" i="2"/>
  <c r="K1008" i="2"/>
  <c r="J1008" i="2"/>
  <c r="J1007" i="2" s="1"/>
  <c r="H1008" i="2"/>
  <c r="H1007" i="2" s="1"/>
  <c r="G1008" i="2"/>
  <c r="G1007" i="2" s="1"/>
  <c r="I1001" i="2"/>
  <c r="F1001" i="2"/>
  <c r="I1000" i="2"/>
  <c r="F1000" i="2"/>
  <c r="K999" i="2"/>
  <c r="K998" i="2" s="1"/>
  <c r="J999" i="2"/>
  <c r="J998" i="2" s="1"/>
  <c r="H999" i="2"/>
  <c r="H998" i="2" s="1"/>
  <c r="G999" i="2"/>
  <c r="G998" i="2" s="1"/>
  <c r="I987" i="2"/>
  <c r="F987" i="2"/>
  <c r="K986" i="2"/>
  <c r="K985" i="2" s="1"/>
  <c r="J986" i="2"/>
  <c r="J985" i="2" s="1"/>
  <c r="H986" i="2"/>
  <c r="G986" i="2"/>
  <c r="G985" i="2" s="1"/>
  <c r="I984" i="2"/>
  <c r="F984" i="2"/>
  <c r="K983" i="2"/>
  <c r="H983" i="2"/>
  <c r="I978" i="2"/>
  <c r="F978" i="2"/>
  <c r="K977" i="2"/>
  <c r="K976" i="2" s="1"/>
  <c r="J977" i="2"/>
  <c r="J976" i="2" s="1"/>
  <c r="H977" i="2"/>
  <c r="G977" i="2"/>
  <c r="G976" i="2" s="1"/>
  <c r="H973" i="2"/>
  <c r="H972" i="2" s="1"/>
  <c r="I974" i="2"/>
  <c r="F974" i="2"/>
  <c r="J973" i="2"/>
  <c r="J972" i="2" s="1"/>
  <c r="G973" i="2"/>
  <c r="I963" i="2"/>
  <c r="F963" i="2"/>
  <c r="K962" i="2"/>
  <c r="J962" i="2"/>
  <c r="H962" i="2"/>
  <c r="G962" i="2"/>
  <c r="I961" i="2"/>
  <c r="F961" i="2"/>
  <c r="K960" i="2"/>
  <c r="K959" i="2" s="1"/>
  <c r="J960" i="2"/>
  <c r="J959" i="2" s="1"/>
  <c r="H960" i="2"/>
  <c r="H959" i="2" s="1"/>
  <c r="G960" i="2"/>
  <c r="I958" i="2"/>
  <c r="F958" i="2"/>
  <c r="K957" i="2"/>
  <c r="J957" i="2"/>
  <c r="H957" i="2"/>
  <c r="G957" i="2"/>
  <c r="I956" i="2"/>
  <c r="F956" i="2"/>
  <c r="K955" i="2"/>
  <c r="K954" i="2" s="1"/>
  <c r="J955" i="2"/>
  <c r="J954" i="2" s="1"/>
  <c r="H955" i="2"/>
  <c r="H954" i="2" s="1"/>
  <c r="G955" i="2"/>
  <c r="G954" i="2" s="1"/>
  <c r="I953" i="2"/>
  <c r="F953" i="2"/>
  <c r="K952" i="2"/>
  <c r="K951" i="2" s="1"/>
  <c r="J952" i="2"/>
  <c r="H952" i="2"/>
  <c r="H951" i="2" s="1"/>
  <c r="G952" i="2"/>
  <c r="G951" i="2" s="1"/>
  <c r="I950" i="2"/>
  <c r="F950" i="2"/>
  <c r="K949" i="2"/>
  <c r="J949" i="2"/>
  <c r="H949" i="2"/>
  <c r="G949" i="2"/>
  <c r="I948" i="2"/>
  <c r="F948" i="2"/>
  <c r="K947" i="2"/>
  <c r="K946" i="2" s="1"/>
  <c r="J947" i="2"/>
  <c r="J946" i="2" s="1"/>
  <c r="H947" i="2"/>
  <c r="H946" i="2" s="1"/>
  <c r="G947" i="2"/>
  <c r="G946" i="2" s="1"/>
  <c r="I944" i="2"/>
  <c r="F944" i="2"/>
  <c r="K943" i="2"/>
  <c r="K942" i="2" s="1"/>
  <c r="J943" i="2"/>
  <c r="J942" i="2" s="1"/>
  <c r="H943" i="2"/>
  <c r="H942" i="2" s="1"/>
  <c r="G943" i="2"/>
  <c r="G942" i="2" s="1"/>
  <c r="I938" i="2"/>
  <c r="F938" i="2"/>
  <c r="J937" i="2"/>
  <c r="I937" i="2" s="1"/>
  <c r="G937" i="2"/>
  <c r="F937" i="2" s="1"/>
  <c r="I936" i="2"/>
  <c r="F936" i="2"/>
  <c r="K935" i="2"/>
  <c r="J935" i="2"/>
  <c r="H935" i="2"/>
  <c r="G935" i="2"/>
  <c r="I934" i="2"/>
  <c r="F934" i="2"/>
  <c r="K933" i="2"/>
  <c r="J933" i="2"/>
  <c r="H933" i="2"/>
  <c r="G933" i="2"/>
  <c r="I930" i="2"/>
  <c r="F930" i="2"/>
  <c r="K929" i="2"/>
  <c r="K928" i="2" s="1"/>
  <c r="J929" i="2"/>
  <c r="J928" i="2" s="1"/>
  <c r="H929" i="2"/>
  <c r="H928" i="2" s="1"/>
  <c r="G929" i="2"/>
  <c r="I927" i="2"/>
  <c r="F927" i="2"/>
  <c r="I926" i="2"/>
  <c r="F926" i="2"/>
  <c r="K925" i="2"/>
  <c r="K924" i="2" s="1"/>
  <c r="J925" i="2"/>
  <c r="J924" i="2" s="1"/>
  <c r="H925" i="2"/>
  <c r="H924" i="2" s="1"/>
  <c r="G925" i="2"/>
  <c r="I923" i="2"/>
  <c r="F923" i="2"/>
  <c r="I922" i="2"/>
  <c r="F922" i="2"/>
  <c r="K921" i="2"/>
  <c r="K920" i="2" s="1"/>
  <c r="J921" i="2"/>
  <c r="J920" i="2" s="1"/>
  <c r="H921" i="2"/>
  <c r="H920" i="2" s="1"/>
  <c r="G921" i="2"/>
  <c r="G920" i="2" s="1"/>
  <c r="I919" i="2"/>
  <c r="F919" i="2"/>
  <c r="I918" i="2"/>
  <c r="F918" i="2"/>
  <c r="K917" i="2"/>
  <c r="K916" i="2" s="1"/>
  <c r="J917" i="2"/>
  <c r="J916" i="2" s="1"/>
  <c r="H917" i="2"/>
  <c r="H916" i="2" s="1"/>
  <c r="G917" i="2"/>
  <c r="G916" i="2" s="1"/>
  <c r="I915" i="2"/>
  <c r="F915" i="2"/>
  <c r="I914" i="2"/>
  <c r="F914" i="2"/>
  <c r="K913" i="2"/>
  <c r="K912" i="2" s="1"/>
  <c r="J913" i="2"/>
  <c r="J912" i="2" s="1"/>
  <c r="H913" i="2"/>
  <c r="H912" i="2" s="1"/>
  <c r="G913" i="2"/>
  <c r="G912" i="2" s="1"/>
  <c r="I911" i="2"/>
  <c r="F911" i="2"/>
  <c r="I910" i="2"/>
  <c r="F910" i="2"/>
  <c r="K909" i="2"/>
  <c r="K908" i="2" s="1"/>
  <c r="J909" i="2"/>
  <c r="H909" i="2"/>
  <c r="H908" i="2" s="1"/>
  <c r="G909" i="2"/>
  <c r="G908" i="2" s="1"/>
  <c r="I907" i="2"/>
  <c r="F907" i="2"/>
  <c r="I906" i="2"/>
  <c r="F906" i="2"/>
  <c r="K905" i="2"/>
  <c r="K904" i="2" s="1"/>
  <c r="J905" i="2"/>
  <c r="J904" i="2" s="1"/>
  <c r="H905" i="2"/>
  <c r="H904" i="2" s="1"/>
  <c r="G905" i="2"/>
  <c r="G904" i="2" s="1"/>
  <c r="I903" i="2"/>
  <c r="F903" i="2"/>
  <c r="I902" i="2"/>
  <c r="F902" i="2"/>
  <c r="K901" i="2"/>
  <c r="K900" i="2" s="1"/>
  <c r="J901" i="2"/>
  <c r="J900" i="2" s="1"/>
  <c r="H901" i="2"/>
  <c r="H900" i="2" s="1"/>
  <c r="G901" i="2"/>
  <c r="G900" i="2" s="1"/>
  <c r="I899" i="2"/>
  <c r="F899" i="2"/>
  <c r="K898" i="2"/>
  <c r="K897" i="2" s="1"/>
  <c r="J898" i="2"/>
  <c r="J897" i="2" s="1"/>
  <c r="H898" i="2"/>
  <c r="H897" i="2" s="1"/>
  <c r="G898" i="2"/>
  <c r="G897" i="2" s="1"/>
  <c r="J895" i="2"/>
  <c r="G895" i="2"/>
  <c r="G894" i="2" s="1"/>
  <c r="I893" i="2"/>
  <c r="F893" i="2"/>
  <c r="I892" i="2"/>
  <c r="F892" i="2"/>
  <c r="K891" i="2"/>
  <c r="K890" i="2" s="1"/>
  <c r="J891" i="2"/>
  <c r="J890" i="2" s="1"/>
  <c r="H891" i="2"/>
  <c r="G891" i="2"/>
  <c r="G890" i="2" s="1"/>
  <c r="I889" i="2"/>
  <c r="F889" i="2"/>
  <c r="I888" i="2"/>
  <c r="F888" i="2"/>
  <c r="K887" i="2"/>
  <c r="K886" i="2" s="1"/>
  <c r="J887" i="2"/>
  <c r="J886" i="2" s="1"/>
  <c r="H887" i="2"/>
  <c r="H886" i="2" s="1"/>
  <c r="G887" i="2"/>
  <c r="G886" i="2" s="1"/>
  <c r="I885" i="2"/>
  <c r="F885" i="2"/>
  <c r="I884" i="2"/>
  <c r="F884" i="2"/>
  <c r="K883" i="2"/>
  <c r="K882" i="2" s="1"/>
  <c r="J883" i="2"/>
  <c r="J882" i="2" s="1"/>
  <c r="H883" i="2"/>
  <c r="H882" i="2" s="1"/>
  <c r="G883" i="2"/>
  <c r="G882" i="2" s="1"/>
  <c r="I881" i="2"/>
  <c r="F881" i="2"/>
  <c r="I880" i="2"/>
  <c r="F880" i="2"/>
  <c r="K879" i="2"/>
  <c r="J879" i="2"/>
  <c r="J878" i="2" s="1"/>
  <c r="H879" i="2"/>
  <c r="G879" i="2"/>
  <c r="G878" i="2" s="1"/>
  <c r="I877" i="2"/>
  <c r="F877" i="2"/>
  <c r="I876" i="2"/>
  <c r="F876" i="2"/>
  <c r="K875" i="2"/>
  <c r="K874" i="2" s="1"/>
  <c r="J875" i="2"/>
  <c r="J874" i="2" s="1"/>
  <c r="H875" i="2"/>
  <c r="G875" i="2"/>
  <c r="G874" i="2" s="1"/>
  <c r="I873" i="2"/>
  <c r="F873" i="2"/>
  <c r="I872" i="2"/>
  <c r="F872" i="2"/>
  <c r="K871" i="2"/>
  <c r="J871" i="2"/>
  <c r="J870" i="2" s="1"/>
  <c r="H871" i="2"/>
  <c r="H870" i="2" s="1"/>
  <c r="G871" i="2"/>
  <c r="G870" i="2" s="1"/>
  <c r="I869" i="2"/>
  <c r="F869" i="2"/>
  <c r="I868" i="2"/>
  <c r="F868" i="2"/>
  <c r="K867" i="2"/>
  <c r="K866" i="2" s="1"/>
  <c r="J867" i="2"/>
  <c r="J866" i="2" s="1"/>
  <c r="H867" i="2"/>
  <c r="H866" i="2" s="1"/>
  <c r="G867" i="2"/>
  <c r="G866" i="2" s="1"/>
  <c r="F865" i="2"/>
  <c r="I864" i="2"/>
  <c r="F864" i="2"/>
  <c r="J863" i="2"/>
  <c r="J862" i="2" s="1"/>
  <c r="H863" i="2"/>
  <c r="H862" i="2" s="1"/>
  <c r="G863" i="2"/>
  <c r="G862" i="2" s="1"/>
  <c r="I861" i="2"/>
  <c r="F861" i="2"/>
  <c r="I860" i="2"/>
  <c r="F860" i="2"/>
  <c r="K859" i="2"/>
  <c r="K858" i="2" s="1"/>
  <c r="J859" i="2"/>
  <c r="J858" i="2" s="1"/>
  <c r="H859" i="2"/>
  <c r="G859" i="2"/>
  <c r="G858" i="2" s="1"/>
  <c r="I857" i="2"/>
  <c r="F857" i="2"/>
  <c r="I856" i="2"/>
  <c r="F856" i="2"/>
  <c r="K855" i="2"/>
  <c r="K854" i="2" s="1"/>
  <c r="J855" i="2"/>
  <c r="J854" i="2" s="1"/>
  <c r="H855" i="2"/>
  <c r="G855" i="2"/>
  <c r="G854" i="2" s="1"/>
  <c r="I853" i="2"/>
  <c r="F853" i="2"/>
  <c r="I852" i="2"/>
  <c r="F852" i="2"/>
  <c r="K851" i="2"/>
  <c r="K850" i="2" s="1"/>
  <c r="J851" i="2"/>
  <c r="J850" i="2" s="1"/>
  <c r="H851" i="2"/>
  <c r="H850" i="2" s="1"/>
  <c r="G851" i="2"/>
  <c r="G850" i="2" s="1"/>
  <c r="I849" i="2"/>
  <c r="F849" i="2"/>
  <c r="I848" i="2"/>
  <c r="F848" i="2"/>
  <c r="K847" i="2"/>
  <c r="K846" i="2" s="1"/>
  <c r="J847" i="2"/>
  <c r="J846" i="2" s="1"/>
  <c r="H847" i="2"/>
  <c r="H846" i="2" s="1"/>
  <c r="G847" i="2"/>
  <c r="G846" i="2" s="1"/>
  <c r="I845" i="2"/>
  <c r="F845" i="2"/>
  <c r="I844" i="2"/>
  <c r="F844" i="2"/>
  <c r="K843" i="2"/>
  <c r="J843" i="2"/>
  <c r="J842" i="2" s="1"/>
  <c r="H843" i="2"/>
  <c r="G843" i="2"/>
  <c r="G842" i="2" s="1"/>
  <c r="J839" i="2"/>
  <c r="J838" i="2" s="1"/>
  <c r="G839" i="2"/>
  <c r="G838" i="2" s="1"/>
  <c r="I837" i="2"/>
  <c r="F837" i="2"/>
  <c r="K836" i="2"/>
  <c r="J836" i="2"/>
  <c r="J835" i="2" s="1"/>
  <c r="H836" i="2"/>
  <c r="G836" i="2"/>
  <c r="G835" i="2" s="1"/>
  <c r="I834" i="2"/>
  <c r="F834" i="2"/>
  <c r="K833" i="2"/>
  <c r="K832" i="2" s="1"/>
  <c r="J833" i="2"/>
  <c r="J832" i="2" s="1"/>
  <c r="H833" i="2"/>
  <c r="H832" i="2" s="1"/>
  <c r="G833" i="2"/>
  <c r="G832" i="2" s="1"/>
  <c r="I830" i="2"/>
  <c r="F830" i="2"/>
  <c r="I827" i="2"/>
  <c r="F827" i="2"/>
  <c r="K826" i="2"/>
  <c r="J826" i="2"/>
  <c r="H826" i="2"/>
  <c r="G826" i="2"/>
  <c r="I825" i="2"/>
  <c r="F825" i="2"/>
  <c r="K824" i="2"/>
  <c r="J824" i="2"/>
  <c r="J823" i="2" s="1"/>
  <c r="H824" i="2"/>
  <c r="H823" i="2" s="1"/>
  <c r="G824" i="2"/>
  <c r="G823" i="2" s="1"/>
  <c r="I822" i="2"/>
  <c r="F822" i="2"/>
  <c r="K821" i="2"/>
  <c r="J821" i="2"/>
  <c r="H821" i="2"/>
  <c r="G821" i="2"/>
  <c r="I820" i="2"/>
  <c r="F820" i="2"/>
  <c r="K819" i="2"/>
  <c r="K818" i="2" s="1"/>
  <c r="J819" i="2"/>
  <c r="J818" i="2" s="1"/>
  <c r="H819" i="2"/>
  <c r="G819" i="2"/>
  <c r="G818" i="2" s="1"/>
  <c r="I810" i="2"/>
  <c r="F810" i="2"/>
  <c r="K809" i="2"/>
  <c r="K808" i="2" s="1"/>
  <c r="K807" i="2" s="1"/>
  <c r="K806" i="2" s="1"/>
  <c r="J809" i="2"/>
  <c r="J808" i="2" s="1"/>
  <c r="H809" i="2"/>
  <c r="H808" i="2" s="1"/>
  <c r="H807" i="2" s="1"/>
  <c r="H806" i="2" s="1"/>
  <c r="G809" i="2"/>
  <c r="G808" i="2" s="1"/>
  <c r="G807" i="2" s="1"/>
  <c r="I799" i="2"/>
  <c r="F799" i="2"/>
  <c r="K798" i="2"/>
  <c r="K797" i="2" s="1"/>
  <c r="J798" i="2"/>
  <c r="J797" i="2" s="1"/>
  <c r="J796" i="2" s="1"/>
  <c r="H798" i="2"/>
  <c r="H797" i="2" s="1"/>
  <c r="H796" i="2" s="1"/>
  <c r="G798" i="2"/>
  <c r="G797" i="2" s="1"/>
  <c r="I795" i="2"/>
  <c r="F795" i="2"/>
  <c r="K794" i="2"/>
  <c r="K793" i="2" s="1"/>
  <c r="J794" i="2"/>
  <c r="J793" i="2" s="1"/>
  <c r="H794" i="2"/>
  <c r="G794" i="2"/>
  <c r="G793" i="2" s="1"/>
  <c r="G983" i="2"/>
  <c r="J983" i="2"/>
  <c r="J791" i="2"/>
  <c r="J790" i="2" s="1"/>
  <c r="G791" i="2"/>
  <c r="G790" i="2" s="1"/>
  <c r="G789" i="2" s="1"/>
  <c r="K785" i="2"/>
  <c r="H785" i="2"/>
  <c r="K783" i="2"/>
  <c r="K782" i="2" s="1"/>
  <c r="K781" i="2" s="1"/>
  <c r="H783" i="2"/>
  <c r="J776" i="2"/>
  <c r="G776" i="2"/>
  <c r="H774" i="2"/>
  <c r="I767" i="2"/>
  <c r="F767" i="2"/>
  <c r="K766" i="2"/>
  <c r="K765" i="2" s="1"/>
  <c r="J766" i="2"/>
  <c r="H766" i="2"/>
  <c r="H765" i="2" s="1"/>
  <c r="G766" i="2"/>
  <c r="I757" i="2"/>
  <c r="F757" i="2"/>
  <c r="I756" i="2"/>
  <c r="F756" i="2"/>
  <c r="F755" i="2"/>
  <c r="K754" i="2"/>
  <c r="H754" i="2"/>
  <c r="H753" i="2" s="1"/>
  <c r="K750" i="2"/>
  <c r="K749" i="2" s="1"/>
  <c r="H750" i="2"/>
  <c r="H749" i="2" s="1"/>
  <c r="I742" i="2"/>
  <c r="F742" i="2"/>
  <c r="K741" i="2"/>
  <c r="K740" i="2" s="1"/>
  <c r="K739" i="2" s="1"/>
  <c r="J741" i="2"/>
  <c r="J740" i="2" s="1"/>
  <c r="J739" i="2" s="1"/>
  <c r="H741" i="2"/>
  <c r="H740" i="2" s="1"/>
  <c r="H739" i="2" s="1"/>
  <c r="I738" i="2"/>
  <c r="F738" i="2"/>
  <c r="K737" i="2"/>
  <c r="K736" i="2" s="1"/>
  <c r="J737" i="2"/>
  <c r="J736" i="2" s="1"/>
  <c r="H737" i="2"/>
  <c r="H736" i="2" s="1"/>
  <c r="G737" i="2"/>
  <c r="G736" i="2" s="1"/>
  <c r="I735" i="2"/>
  <c r="F735" i="2"/>
  <c r="I734" i="2"/>
  <c r="F734" i="2"/>
  <c r="I733" i="2"/>
  <c r="F733" i="2"/>
  <c r="I732" i="2"/>
  <c r="F732" i="2"/>
  <c r="K731" i="2"/>
  <c r="H731" i="2"/>
  <c r="H730" i="2" s="1"/>
  <c r="G731" i="2"/>
  <c r="G730" i="2" s="1"/>
  <c r="I728" i="2"/>
  <c r="F728" i="2"/>
  <c r="I727" i="2"/>
  <c r="F727" i="2"/>
  <c r="I726" i="2"/>
  <c r="F726" i="2"/>
  <c r="I725" i="2"/>
  <c r="F725" i="2"/>
  <c r="G741" i="2"/>
  <c r="F741" i="2" s="1"/>
  <c r="K724" i="2"/>
  <c r="H724" i="2"/>
  <c r="H723" i="2" s="1"/>
  <c r="I718" i="2"/>
  <c r="F718" i="2"/>
  <c r="K715" i="2"/>
  <c r="K714" i="2" s="1"/>
  <c r="K713" i="2" s="1"/>
  <c r="H715" i="2"/>
  <c r="H714" i="2" s="1"/>
  <c r="H713" i="2" s="1"/>
  <c r="I711" i="2"/>
  <c r="F711" i="2"/>
  <c r="K710" i="2"/>
  <c r="J710" i="2"/>
  <c r="J709" i="2" s="1"/>
  <c r="J708" i="2" s="1"/>
  <c r="J707" i="2" s="1"/>
  <c r="H710" i="2"/>
  <c r="G710" i="2"/>
  <c r="G709" i="2" s="1"/>
  <c r="G708" i="2" s="1"/>
  <c r="G707" i="2" s="1"/>
  <c r="K700" i="2"/>
  <c r="K699" i="2" s="1"/>
  <c r="K698" i="2" s="1"/>
  <c r="H700" i="2"/>
  <c r="H699" i="2" s="1"/>
  <c r="H698" i="2" s="1"/>
  <c r="I687" i="2"/>
  <c r="F687" i="2"/>
  <c r="K686" i="2"/>
  <c r="K685" i="2" s="1"/>
  <c r="J686" i="2"/>
  <c r="H686" i="2"/>
  <c r="H685" i="2" s="1"/>
  <c r="H684" i="2" s="1"/>
  <c r="H683" i="2" s="1"/>
  <c r="H682" i="2" s="1"/>
  <c r="G686" i="2"/>
  <c r="G685" i="2" s="1"/>
  <c r="F681" i="2"/>
  <c r="J680" i="2"/>
  <c r="J679" i="2" s="1"/>
  <c r="J678" i="2" s="1"/>
  <c r="J677" i="2" s="1"/>
  <c r="G680" i="2"/>
  <c r="G679" i="2" s="1"/>
  <c r="G678" i="2" s="1"/>
  <c r="G677" i="2" s="1"/>
  <c r="I676" i="2"/>
  <c r="F676" i="2"/>
  <c r="K675" i="2"/>
  <c r="K674" i="2" s="1"/>
  <c r="K673" i="2" s="1"/>
  <c r="J675" i="2"/>
  <c r="J674" i="2" s="1"/>
  <c r="J673" i="2" s="1"/>
  <c r="H675" i="2"/>
  <c r="H674" i="2" s="1"/>
  <c r="G675" i="2"/>
  <c r="G674" i="2" s="1"/>
  <c r="G673" i="2" s="1"/>
  <c r="I672" i="2"/>
  <c r="F672" i="2"/>
  <c r="K671" i="2"/>
  <c r="J671" i="2"/>
  <c r="H671" i="2"/>
  <c r="G671" i="2"/>
  <c r="I670" i="2"/>
  <c r="F670" i="2"/>
  <c r="K669" i="2"/>
  <c r="K668" i="2" s="1"/>
  <c r="J669" i="2"/>
  <c r="J668" i="2" s="1"/>
  <c r="H669" i="2"/>
  <c r="G669" i="2"/>
  <c r="G668" i="2" s="1"/>
  <c r="I667" i="2"/>
  <c r="F667" i="2"/>
  <c r="K666" i="2"/>
  <c r="K665" i="2" s="1"/>
  <c r="J666" i="2"/>
  <c r="H666" i="2"/>
  <c r="G666" i="2"/>
  <c r="G665" i="2" s="1"/>
  <c r="I664" i="2"/>
  <c r="F664" i="2"/>
  <c r="K663" i="2"/>
  <c r="K662" i="2" s="1"/>
  <c r="K661" i="2" s="1"/>
  <c r="J663" i="2"/>
  <c r="H663" i="2"/>
  <c r="H662" i="2" s="1"/>
  <c r="G663" i="2"/>
  <c r="G662" i="2" s="1"/>
  <c r="I660" i="2"/>
  <c r="F660" i="2"/>
  <c r="K659" i="2"/>
  <c r="J659" i="2"/>
  <c r="H659" i="2"/>
  <c r="G659" i="2"/>
  <c r="I658" i="2"/>
  <c r="F658" i="2"/>
  <c r="K657" i="2"/>
  <c r="K656" i="2" s="1"/>
  <c r="K655" i="2" s="1"/>
  <c r="J657" i="2"/>
  <c r="J656" i="2" s="1"/>
  <c r="J655" i="2" s="1"/>
  <c r="H657" i="2"/>
  <c r="G657" i="2"/>
  <c r="G656" i="2" s="1"/>
  <c r="G655" i="2" s="1"/>
  <c r="I651" i="2"/>
  <c r="F651" i="2"/>
  <c r="I650" i="2"/>
  <c r="F650" i="2"/>
  <c r="K649" i="2"/>
  <c r="K648" i="2" s="1"/>
  <c r="K647" i="2" s="1"/>
  <c r="K646" i="2" s="1"/>
  <c r="J649" i="2"/>
  <c r="H649" i="2"/>
  <c r="H648" i="2" s="1"/>
  <c r="H647" i="2" s="1"/>
  <c r="H646" i="2" s="1"/>
  <c r="G649" i="2"/>
  <c r="I645" i="2"/>
  <c r="F645" i="2"/>
  <c r="K642" i="2"/>
  <c r="K641" i="2" s="1"/>
  <c r="H642" i="2"/>
  <c r="H641" i="2" s="1"/>
  <c r="I640" i="2"/>
  <c r="F640" i="2"/>
  <c r="K637" i="2"/>
  <c r="K636" i="2" s="1"/>
  <c r="H637" i="2"/>
  <c r="H636" i="2" s="1"/>
  <c r="H635" i="2" s="1"/>
  <c r="I634" i="2"/>
  <c r="F634" i="2"/>
  <c r="J633" i="2"/>
  <c r="I633" i="2" s="1"/>
  <c r="G633" i="2"/>
  <c r="G632" i="2" s="1"/>
  <c r="K632" i="2"/>
  <c r="H632" i="2"/>
  <c r="I631" i="2"/>
  <c r="K630" i="2"/>
  <c r="K629" i="2" s="1"/>
  <c r="J630" i="2"/>
  <c r="J629" i="2" s="1"/>
  <c r="H630" i="2"/>
  <c r="H629" i="2" s="1"/>
  <c r="I627" i="2"/>
  <c r="F627" i="2"/>
  <c r="K626" i="2"/>
  <c r="K625" i="2" s="1"/>
  <c r="K624" i="2" s="1"/>
  <c r="J626" i="2"/>
  <c r="H626" i="2"/>
  <c r="H625" i="2" s="1"/>
  <c r="G626" i="2"/>
  <c r="G625" i="2" s="1"/>
  <c r="G624" i="2" s="1"/>
  <c r="I615" i="2"/>
  <c r="F615" i="2"/>
  <c r="K614" i="2"/>
  <c r="J614" i="2"/>
  <c r="H614" i="2"/>
  <c r="G614" i="2"/>
  <c r="I612" i="2"/>
  <c r="F612" i="2"/>
  <c r="K611" i="2"/>
  <c r="J611" i="2"/>
  <c r="H611" i="2"/>
  <c r="G611" i="2"/>
  <c r="K609" i="2"/>
  <c r="K608" i="2" s="1"/>
  <c r="H609" i="2"/>
  <c r="I607" i="2"/>
  <c r="F607" i="2"/>
  <c r="K606" i="2"/>
  <c r="K605" i="2" s="1"/>
  <c r="J606" i="2"/>
  <c r="J605" i="2" s="1"/>
  <c r="H606" i="2"/>
  <c r="H605" i="2" s="1"/>
  <c r="G606" i="2"/>
  <c r="G605" i="2" s="1"/>
  <c r="I604" i="2"/>
  <c r="F604" i="2"/>
  <c r="K603" i="2"/>
  <c r="K602" i="2" s="1"/>
  <c r="J603" i="2"/>
  <c r="J602" i="2" s="1"/>
  <c r="H603" i="2"/>
  <c r="H602" i="2" s="1"/>
  <c r="G603" i="2"/>
  <c r="G602" i="2" s="1"/>
  <c r="I598" i="2"/>
  <c r="F598" i="2"/>
  <c r="K597" i="2"/>
  <c r="K596" i="2" s="1"/>
  <c r="K595" i="2" s="1"/>
  <c r="K594" i="2" s="1"/>
  <c r="J597" i="2"/>
  <c r="J596" i="2" s="1"/>
  <c r="H597" i="2"/>
  <c r="H596" i="2" s="1"/>
  <c r="H595" i="2" s="1"/>
  <c r="H594" i="2" s="1"/>
  <c r="G597" i="2"/>
  <c r="G596" i="2" s="1"/>
  <c r="I593" i="2"/>
  <c r="F593" i="2"/>
  <c r="K592" i="2"/>
  <c r="K591" i="2" s="1"/>
  <c r="J592" i="2"/>
  <c r="J591" i="2" s="1"/>
  <c r="H592" i="2"/>
  <c r="H591" i="2" s="1"/>
  <c r="G592" i="2"/>
  <c r="I590" i="2"/>
  <c r="F590" i="2"/>
  <c r="K589" i="2"/>
  <c r="K588" i="2" s="1"/>
  <c r="J589" i="2"/>
  <c r="J588" i="2" s="1"/>
  <c r="H589" i="2"/>
  <c r="H588" i="2" s="1"/>
  <c r="G589" i="2"/>
  <c r="G588" i="2" s="1"/>
  <c r="I587" i="2"/>
  <c r="F587" i="2"/>
  <c r="K586" i="2"/>
  <c r="K585" i="2" s="1"/>
  <c r="J586" i="2"/>
  <c r="J585" i="2" s="1"/>
  <c r="H586" i="2"/>
  <c r="H585" i="2" s="1"/>
  <c r="H584" i="2" s="1"/>
  <c r="H583" i="2" s="1"/>
  <c r="G586" i="2"/>
  <c r="G585" i="2" s="1"/>
  <c r="I581" i="2"/>
  <c r="F581" i="2"/>
  <c r="K580" i="2"/>
  <c r="K579" i="2" s="1"/>
  <c r="K578" i="2" s="1"/>
  <c r="K577" i="2" s="1"/>
  <c r="J580" i="2"/>
  <c r="H580" i="2"/>
  <c r="H579" i="2" s="1"/>
  <c r="H578" i="2" s="1"/>
  <c r="G580" i="2"/>
  <c r="I570" i="2"/>
  <c r="F570" i="2"/>
  <c r="K569" i="2"/>
  <c r="K568" i="2" s="1"/>
  <c r="J569" i="2"/>
  <c r="H569" i="2"/>
  <c r="H568" i="2" s="1"/>
  <c r="G569" i="2"/>
  <c r="K566" i="2"/>
  <c r="K565" i="2" s="1"/>
  <c r="H566" i="2"/>
  <c r="K560" i="2"/>
  <c r="K559" i="2" s="1"/>
  <c r="K558" i="2" s="1"/>
  <c r="K557" i="2" s="1"/>
  <c r="H560" i="2"/>
  <c r="I556" i="2"/>
  <c r="F556" i="2"/>
  <c r="K555" i="2"/>
  <c r="K554" i="2" s="1"/>
  <c r="J555" i="2"/>
  <c r="H555" i="2"/>
  <c r="H554" i="2" s="1"/>
  <c r="G555" i="2"/>
  <c r="I553" i="2"/>
  <c r="F553" i="2"/>
  <c r="K552" i="2"/>
  <c r="K551" i="2" s="1"/>
  <c r="J552" i="2"/>
  <c r="J551" i="2" s="1"/>
  <c r="H552" i="2"/>
  <c r="H551" i="2" s="1"/>
  <c r="G552" i="2"/>
  <c r="G551" i="2" s="1"/>
  <c r="I550" i="2"/>
  <c r="F550" i="2"/>
  <c r="K549" i="2"/>
  <c r="K548" i="2" s="1"/>
  <c r="J549" i="2"/>
  <c r="J548" i="2" s="1"/>
  <c r="H549" i="2"/>
  <c r="H548" i="2" s="1"/>
  <c r="G549" i="2"/>
  <c r="G548" i="2" s="1"/>
  <c r="K546" i="2"/>
  <c r="K545" i="2" s="1"/>
  <c r="H546" i="2"/>
  <c r="H545" i="2" s="1"/>
  <c r="I544" i="2"/>
  <c r="F544" i="2"/>
  <c r="K543" i="2"/>
  <c r="J543" i="2"/>
  <c r="H543" i="2"/>
  <c r="G543" i="2"/>
  <c r="F542" i="2"/>
  <c r="K541" i="2"/>
  <c r="H541" i="2"/>
  <c r="H540" i="2" s="1"/>
  <c r="J538" i="2"/>
  <c r="J537" i="2" s="1"/>
  <c r="G538" i="2"/>
  <c r="K533" i="2"/>
  <c r="H533" i="2"/>
  <c r="H532" i="2" s="1"/>
  <c r="K527" i="2"/>
  <c r="K526" i="2" s="1"/>
  <c r="H527" i="2"/>
  <c r="H526" i="2" s="1"/>
  <c r="K517" i="2"/>
  <c r="H517" i="2"/>
  <c r="H516" i="2" s="1"/>
  <c r="J514" i="2"/>
  <c r="J513" i="2" s="1"/>
  <c r="G514" i="2"/>
  <c r="G513" i="2" s="1"/>
  <c r="I510" i="2"/>
  <c r="F510" i="2"/>
  <c r="K509" i="2"/>
  <c r="J509" i="2"/>
  <c r="J508" i="2" s="1"/>
  <c r="H509" i="2"/>
  <c r="G509" i="2"/>
  <c r="G508" i="2" s="1"/>
  <c r="I502" i="2"/>
  <c r="F502" i="2"/>
  <c r="I501" i="2"/>
  <c r="F501" i="2"/>
  <c r="K499" i="2"/>
  <c r="K498" i="2" s="1"/>
  <c r="K497" i="2" s="1"/>
  <c r="K496" i="2" s="1"/>
  <c r="K495" i="2" s="1"/>
  <c r="H499" i="2"/>
  <c r="H498" i="2" s="1"/>
  <c r="H497" i="2" s="1"/>
  <c r="H496" i="2" s="1"/>
  <c r="H495" i="2" s="1"/>
  <c r="I489" i="2"/>
  <c r="F489" i="2"/>
  <c r="K488" i="2"/>
  <c r="J488" i="2"/>
  <c r="H488" i="2"/>
  <c r="G488" i="2"/>
  <c r="I487" i="2"/>
  <c r="F487" i="2"/>
  <c r="K486" i="2"/>
  <c r="K485" i="2" s="1"/>
  <c r="J486" i="2"/>
  <c r="H486" i="2"/>
  <c r="H485" i="2" s="1"/>
  <c r="G486" i="2"/>
  <c r="I484" i="2"/>
  <c r="F484" i="2"/>
  <c r="K483" i="2"/>
  <c r="K480" i="2" s="1"/>
  <c r="J483" i="2"/>
  <c r="J480" i="2" s="1"/>
  <c r="H483" i="2"/>
  <c r="H480" i="2" s="1"/>
  <c r="G483" i="2"/>
  <c r="G480" i="2" s="1"/>
  <c r="I479" i="2"/>
  <c r="F479" i="2"/>
  <c r="K478" i="2"/>
  <c r="K477" i="2" s="1"/>
  <c r="J478" i="2"/>
  <c r="H478" i="2"/>
  <c r="H477" i="2" s="1"/>
  <c r="G478" i="2"/>
  <c r="G477" i="2" s="1"/>
  <c r="I476" i="2"/>
  <c r="F476" i="2"/>
  <c r="K475" i="2"/>
  <c r="K474" i="2" s="1"/>
  <c r="H475" i="2"/>
  <c r="H474" i="2" s="1"/>
  <c r="I470" i="2"/>
  <c r="F470" i="2"/>
  <c r="K469" i="2"/>
  <c r="K468" i="2" s="1"/>
  <c r="J469" i="2"/>
  <c r="H469" i="2"/>
  <c r="H468" i="2" s="1"/>
  <c r="G469" i="2"/>
  <c r="I464" i="2"/>
  <c r="J463" i="2"/>
  <c r="K462" i="2"/>
  <c r="K461" i="2" s="1"/>
  <c r="H462" i="2"/>
  <c r="K456" i="2"/>
  <c r="K455" i="2" s="1"/>
  <c r="K454" i="2" s="1"/>
  <c r="H456" i="2"/>
  <c r="H455" i="2" s="1"/>
  <c r="H454" i="2" s="1"/>
  <c r="I443" i="2"/>
  <c r="F443" i="2"/>
  <c r="K442" i="2"/>
  <c r="K441" i="2" s="1"/>
  <c r="K440" i="2" s="1"/>
  <c r="K439" i="2" s="1"/>
  <c r="J442" i="2"/>
  <c r="J441" i="2" s="1"/>
  <c r="H442" i="2"/>
  <c r="H441" i="2" s="1"/>
  <c r="H440" i="2" s="1"/>
  <c r="H439" i="2" s="1"/>
  <c r="G442" i="2"/>
  <c r="G441" i="2" s="1"/>
  <c r="G440" i="2" s="1"/>
  <c r="G439" i="2" s="1"/>
  <c r="I438" i="2"/>
  <c r="F438" i="2"/>
  <c r="J435" i="2"/>
  <c r="J434" i="2" s="1"/>
  <c r="J433" i="2" s="1"/>
  <c r="J432" i="2" s="1"/>
  <c r="F437" i="2"/>
  <c r="I436" i="2"/>
  <c r="F436" i="2"/>
  <c r="K435" i="2"/>
  <c r="K434" i="2" s="1"/>
  <c r="K433" i="2" s="1"/>
  <c r="H435" i="2"/>
  <c r="H434" i="2" s="1"/>
  <c r="H433" i="2" s="1"/>
  <c r="H432" i="2" s="1"/>
  <c r="I429" i="2"/>
  <c r="K428" i="2"/>
  <c r="K427" i="2" s="1"/>
  <c r="J428" i="2"/>
  <c r="J427" i="2" s="1"/>
  <c r="J426" i="2" s="1"/>
  <c r="J425" i="2" s="1"/>
  <c r="J424" i="2" s="1"/>
  <c r="J423" i="2" s="1"/>
  <c r="G428" i="2"/>
  <c r="I415" i="2"/>
  <c r="F415" i="2"/>
  <c r="I414" i="2"/>
  <c r="F414" i="2"/>
  <c r="I413" i="2"/>
  <c r="K412" i="2"/>
  <c r="J412" i="2"/>
  <c r="J411" i="2" s="1"/>
  <c r="J410" i="2" s="1"/>
  <c r="H412" i="2"/>
  <c r="H411" i="2" s="1"/>
  <c r="H410" i="2" s="1"/>
  <c r="I404" i="2"/>
  <c r="F404" i="2"/>
  <c r="K402" i="2"/>
  <c r="K401" i="2" s="1"/>
  <c r="K400" i="2" s="1"/>
  <c r="H402" i="2"/>
  <c r="H401" i="2" s="1"/>
  <c r="I396" i="2"/>
  <c r="F396" i="2"/>
  <c r="I393" i="2"/>
  <c r="F393" i="2"/>
  <c r="K392" i="2"/>
  <c r="K391" i="2" s="1"/>
  <c r="J392" i="2"/>
  <c r="J391" i="2" s="1"/>
  <c r="H392" i="2"/>
  <c r="H391" i="2" s="1"/>
  <c r="G392" i="2"/>
  <c r="I390" i="2"/>
  <c r="F390" i="2"/>
  <c r="K389" i="2"/>
  <c r="K388" i="2" s="1"/>
  <c r="J389" i="2"/>
  <c r="H389" i="2"/>
  <c r="H388" i="2" s="1"/>
  <c r="G389" i="2"/>
  <c r="G388" i="2" s="1"/>
  <c r="I387" i="2"/>
  <c r="F387" i="2"/>
  <c r="K386" i="2"/>
  <c r="K385" i="2" s="1"/>
  <c r="J386" i="2"/>
  <c r="H386" i="2"/>
  <c r="H385" i="2" s="1"/>
  <c r="G386" i="2"/>
  <c r="G385" i="2" s="1"/>
  <c r="I384" i="2"/>
  <c r="F384" i="2"/>
  <c r="K383" i="2"/>
  <c r="K382" i="2" s="1"/>
  <c r="J383" i="2"/>
  <c r="J382" i="2" s="1"/>
  <c r="H383" i="2"/>
  <c r="H382" i="2" s="1"/>
  <c r="G383" i="2"/>
  <c r="G382" i="2" s="1"/>
  <c r="I379" i="2"/>
  <c r="F379" i="2"/>
  <c r="K378" i="2"/>
  <c r="K377" i="2" s="1"/>
  <c r="J378" i="2"/>
  <c r="J377" i="2" s="1"/>
  <c r="H378" i="2"/>
  <c r="H377" i="2" s="1"/>
  <c r="G378" i="2"/>
  <c r="G377" i="2" s="1"/>
  <c r="I376" i="2"/>
  <c r="F376" i="2"/>
  <c r="K375" i="2"/>
  <c r="K374" i="2" s="1"/>
  <c r="K373" i="2" s="1"/>
  <c r="K372" i="2" s="1"/>
  <c r="J375" i="2"/>
  <c r="J374" i="2" s="1"/>
  <c r="H375" i="2"/>
  <c r="H374" i="2" s="1"/>
  <c r="G375" i="2"/>
  <c r="G374" i="2" s="1"/>
  <c r="G373" i="2" s="1"/>
  <c r="G372" i="2" s="1"/>
  <c r="I370" i="2"/>
  <c r="F370" i="2"/>
  <c r="K369" i="2"/>
  <c r="K367" i="2" s="1"/>
  <c r="K366" i="2" s="1"/>
  <c r="K365" i="2" s="1"/>
  <c r="J369" i="2"/>
  <c r="J367" i="2" s="1"/>
  <c r="J366" i="2" s="1"/>
  <c r="H369" i="2"/>
  <c r="H368" i="2" s="1"/>
  <c r="G369" i="2"/>
  <c r="K360" i="2"/>
  <c r="K359" i="2" s="1"/>
  <c r="K358" i="2" s="1"/>
  <c r="K357" i="2" s="1"/>
  <c r="K356" i="2" s="1"/>
  <c r="K355" i="2" s="1"/>
  <c r="H360" i="2"/>
  <c r="H359" i="2" s="1"/>
  <c r="H358" i="2" s="1"/>
  <c r="H357" i="2" s="1"/>
  <c r="H356" i="2" s="1"/>
  <c r="H355" i="2" s="1"/>
  <c r="I354" i="2"/>
  <c r="F354" i="2"/>
  <c r="I353" i="2"/>
  <c r="F353" i="2"/>
  <c r="K352" i="2"/>
  <c r="K351" i="2" s="1"/>
  <c r="H352" i="2"/>
  <c r="H351" i="2" s="1"/>
  <c r="H350" i="2" s="1"/>
  <c r="H349" i="2" s="1"/>
  <c r="H348" i="2" s="1"/>
  <c r="I346" i="2"/>
  <c r="F346" i="2"/>
  <c r="I345" i="2"/>
  <c r="F345" i="2"/>
  <c r="I344" i="2"/>
  <c r="F344" i="2"/>
  <c r="K343" i="2"/>
  <c r="J343" i="2"/>
  <c r="H343" i="2"/>
  <c r="G343" i="2"/>
  <c r="I342" i="2"/>
  <c r="K341" i="2"/>
  <c r="H341" i="2"/>
  <c r="H340" i="2" s="1"/>
  <c r="H339" i="2" s="1"/>
  <c r="I338" i="2"/>
  <c r="F338" i="2"/>
  <c r="I337" i="2"/>
  <c r="F337" i="2"/>
  <c r="K336" i="2"/>
  <c r="K335" i="2" s="1"/>
  <c r="K334" i="2" s="1"/>
  <c r="J336" i="2"/>
  <c r="J335" i="2" s="1"/>
  <c r="J334" i="2" s="1"/>
  <c r="H336" i="2"/>
  <c r="H335" i="2" s="1"/>
  <c r="H334" i="2" s="1"/>
  <c r="G336" i="2"/>
  <c r="I330" i="2"/>
  <c r="F330" i="2"/>
  <c r="I329" i="2"/>
  <c r="F329" i="2"/>
  <c r="I328" i="2"/>
  <c r="F328" i="2"/>
  <c r="K327" i="2"/>
  <c r="J327" i="2"/>
  <c r="H327" i="2"/>
  <c r="G327" i="2"/>
  <c r="I326" i="2"/>
  <c r="F326" i="2"/>
  <c r="K325" i="2"/>
  <c r="K324" i="2" s="1"/>
  <c r="K323" i="2" s="1"/>
  <c r="K322" i="2" s="1"/>
  <c r="K321" i="2" s="1"/>
  <c r="K320" i="2" s="1"/>
  <c r="J325" i="2"/>
  <c r="H325" i="2"/>
  <c r="G325" i="2"/>
  <c r="I319" i="2"/>
  <c r="F319" i="2"/>
  <c r="I318" i="2"/>
  <c r="F318" i="2"/>
  <c r="K317" i="2"/>
  <c r="K316" i="2" s="1"/>
  <c r="J317" i="2"/>
  <c r="J316" i="2" s="1"/>
  <c r="J315" i="2" s="1"/>
  <c r="H317" i="2"/>
  <c r="G317" i="2"/>
  <c r="G316" i="2" s="1"/>
  <c r="I314" i="2"/>
  <c r="F314" i="2"/>
  <c r="I313" i="2"/>
  <c r="F313" i="2"/>
  <c r="K312" i="2"/>
  <c r="K311" i="2" s="1"/>
  <c r="J312" i="2"/>
  <c r="J311" i="2" s="1"/>
  <c r="J310" i="2" s="1"/>
  <c r="H312" i="2"/>
  <c r="H311" i="2" s="1"/>
  <c r="H310" i="2" s="1"/>
  <c r="G312" i="2"/>
  <c r="G311" i="2" s="1"/>
  <c r="G310" i="2" s="1"/>
  <c r="J305" i="2"/>
  <c r="J304" i="2" s="1"/>
  <c r="K305" i="2"/>
  <c r="K304" i="2" s="1"/>
  <c r="K303" i="2" s="1"/>
  <c r="K302" i="2" s="1"/>
  <c r="K301" i="2" s="1"/>
  <c r="H305" i="2"/>
  <c r="H304" i="2" s="1"/>
  <c r="H303" i="2" s="1"/>
  <c r="H302" i="2" s="1"/>
  <c r="H301" i="2" s="1"/>
  <c r="K299" i="2"/>
  <c r="K298" i="2" s="1"/>
  <c r="K297" i="2" s="1"/>
  <c r="K296" i="2" s="1"/>
  <c r="K295" i="2" s="1"/>
  <c r="K294" i="2" s="1"/>
  <c r="H299" i="2"/>
  <c r="H298" i="2" s="1"/>
  <c r="H297" i="2" s="1"/>
  <c r="H296" i="2" s="1"/>
  <c r="H295" i="2" s="1"/>
  <c r="H294" i="2" s="1"/>
  <c r="I287" i="2"/>
  <c r="F287" i="2"/>
  <c r="K284" i="2"/>
  <c r="K283" i="2" s="1"/>
  <c r="K282" i="2" s="1"/>
  <c r="K281" i="2" s="1"/>
  <c r="K275" i="2" s="1"/>
  <c r="H284" i="2"/>
  <c r="H283" i="2" s="1"/>
  <c r="H282" i="2" s="1"/>
  <c r="H281" i="2" s="1"/>
  <c r="G283" i="2"/>
  <c r="I273" i="2"/>
  <c r="F273" i="2"/>
  <c r="K272" i="2"/>
  <c r="K271" i="2" s="1"/>
  <c r="K270" i="2" s="1"/>
  <c r="K269" i="2" s="1"/>
  <c r="K268" i="2" s="1"/>
  <c r="J272" i="2"/>
  <c r="H272" i="2"/>
  <c r="H271" i="2" s="1"/>
  <c r="H270" i="2" s="1"/>
  <c r="H269" i="2" s="1"/>
  <c r="H268" i="2" s="1"/>
  <c r="G272" i="2"/>
  <c r="G271" i="2" s="1"/>
  <c r="G270" i="2" s="1"/>
  <c r="I255" i="2"/>
  <c r="F255" i="2"/>
  <c r="K254" i="2"/>
  <c r="K253" i="2" s="1"/>
  <c r="J254" i="2"/>
  <c r="J253" i="2" s="1"/>
  <c r="H254" i="2"/>
  <c r="H253" i="2" s="1"/>
  <c r="G254" i="2"/>
  <c r="G253" i="2" s="1"/>
  <c r="I234" i="2"/>
  <c r="F234" i="2"/>
  <c r="K233" i="2"/>
  <c r="J233" i="2"/>
  <c r="H233" i="2"/>
  <c r="I226" i="2"/>
  <c r="F226" i="2"/>
  <c r="K225" i="2"/>
  <c r="K224" i="2" s="1"/>
  <c r="K223" i="2" s="1"/>
  <c r="K222" i="2" s="1"/>
  <c r="K221" i="2" s="1"/>
  <c r="J225" i="2"/>
  <c r="J224" i="2" s="1"/>
  <c r="H225" i="2"/>
  <c r="G225" i="2"/>
  <c r="G224" i="2" s="1"/>
  <c r="G223" i="2" s="1"/>
  <c r="G222" i="2" s="1"/>
  <c r="I219" i="2"/>
  <c r="F219" i="2"/>
  <c r="K218" i="2"/>
  <c r="J218" i="2"/>
  <c r="J217" i="2" s="1"/>
  <c r="J216" i="2" s="1"/>
  <c r="J215" i="2" s="1"/>
  <c r="J214" i="2" s="1"/>
  <c r="H218" i="2"/>
  <c r="H217" i="2" s="1"/>
  <c r="G218" i="2"/>
  <c r="G217" i="2" s="1"/>
  <c r="G216" i="2" s="1"/>
  <c r="I202" i="2"/>
  <c r="F202" i="2"/>
  <c r="K201" i="2"/>
  <c r="K200" i="2" s="1"/>
  <c r="K199" i="2" s="1"/>
  <c r="J201" i="2"/>
  <c r="J200" i="2" s="1"/>
  <c r="J199" i="2" s="1"/>
  <c r="J198" i="2" s="1"/>
  <c r="H201" i="2"/>
  <c r="H200" i="2" s="1"/>
  <c r="H199" i="2" s="1"/>
  <c r="H198" i="2" s="1"/>
  <c r="G201" i="2"/>
  <c r="G200" i="2" s="1"/>
  <c r="G199" i="2" s="1"/>
  <c r="I182" i="2"/>
  <c r="F182" i="2"/>
  <c r="K181" i="2"/>
  <c r="K180" i="2" s="1"/>
  <c r="J181" i="2"/>
  <c r="J180" i="2" s="1"/>
  <c r="H181" i="2"/>
  <c r="H180" i="2" s="1"/>
  <c r="G181" i="2"/>
  <c r="G180" i="2" s="1"/>
  <c r="I176" i="2"/>
  <c r="F176" i="2"/>
  <c r="K175" i="2"/>
  <c r="J175" i="2"/>
  <c r="J174" i="2" s="1"/>
  <c r="J173" i="2" s="1"/>
  <c r="J172" i="2" s="1"/>
  <c r="H175" i="2"/>
  <c r="H174" i="2" s="1"/>
  <c r="H173" i="2" s="1"/>
  <c r="H172" i="2" s="1"/>
  <c r="G175" i="2"/>
  <c r="G174" i="2" s="1"/>
  <c r="G173" i="2" s="1"/>
  <c r="I171" i="2"/>
  <c r="F171" i="2"/>
  <c r="I170" i="2"/>
  <c r="F170" i="2"/>
  <c r="K169" i="2"/>
  <c r="J169" i="2"/>
  <c r="H169" i="2"/>
  <c r="G169" i="2"/>
  <c r="I168" i="2"/>
  <c r="F168" i="2"/>
  <c r="I167" i="2"/>
  <c r="F167" i="2"/>
  <c r="K165" i="2"/>
  <c r="K164" i="2" s="1"/>
  <c r="K163" i="2" s="1"/>
  <c r="H165" i="2"/>
  <c r="I162" i="2"/>
  <c r="F162" i="2"/>
  <c r="I158" i="2"/>
  <c r="F158" i="2"/>
  <c r="K157" i="2"/>
  <c r="J157" i="2"/>
  <c r="J156" i="2" s="1"/>
  <c r="J155" i="2" s="1"/>
  <c r="J154" i="2" s="1"/>
  <c r="H157" i="2"/>
  <c r="G157" i="2"/>
  <c r="G156" i="2" s="1"/>
  <c r="G155" i="2" s="1"/>
  <c r="G154" i="2" s="1"/>
  <c r="I153" i="2"/>
  <c r="F153" i="2"/>
  <c r="I152" i="2"/>
  <c r="F152" i="2"/>
  <c r="K151" i="2"/>
  <c r="J151" i="2"/>
  <c r="H151" i="2"/>
  <c r="G151" i="2"/>
  <c r="I150" i="2"/>
  <c r="F150" i="2"/>
  <c r="K149" i="2"/>
  <c r="K148" i="2" s="1"/>
  <c r="K147" i="2" s="1"/>
  <c r="K146" i="2" s="1"/>
  <c r="J149" i="2"/>
  <c r="J148" i="2" s="1"/>
  <c r="J147" i="2" s="1"/>
  <c r="J146" i="2" s="1"/>
  <c r="H149" i="2"/>
  <c r="H148" i="2" s="1"/>
  <c r="H147" i="2" s="1"/>
  <c r="G149" i="2"/>
  <c r="G148" i="2" s="1"/>
  <c r="G147" i="2" s="1"/>
  <c r="G146" i="2" s="1"/>
  <c r="I142" i="2"/>
  <c r="F142" i="2"/>
  <c r="I141" i="2"/>
  <c r="F141" i="2"/>
  <c r="I139" i="2"/>
  <c r="F139" i="2"/>
  <c r="G352" i="2"/>
  <c r="G351" i="2" s="1"/>
  <c r="K126" i="2"/>
  <c r="H126" i="2"/>
  <c r="I120" i="2"/>
  <c r="F120" i="2"/>
  <c r="K119" i="2"/>
  <c r="J119" i="2"/>
  <c r="J118" i="2" s="1"/>
  <c r="H119" i="2"/>
  <c r="G119" i="2"/>
  <c r="G118" i="2" s="1"/>
  <c r="I117" i="2"/>
  <c r="F117" i="2"/>
  <c r="K116" i="2"/>
  <c r="K115" i="2" s="1"/>
  <c r="J116" i="2"/>
  <c r="J115" i="2" s="1"/>
  <c r="H116" i="2"/>
  <c r="G116" i="2"/>
  <c r="G115" i="2" s="1"/>
  <c r="I84" i="2"/>
  <c r="I83" i="2" s="1"/>
  <c r="F84" i="2"/>
  <c r="F83" i="2" s="1"/>
  <c r="K81" i="2"/>
  <c r="H81" i="2"/>
  <c r="K69" i="2"/>
  <c r="H69" i="2"/>
  <c r="J62" i="2"/>
  <c r="J61" i="2" s="1"/>
  <c r="J60" i="2" s="1"/>
  <c r="J59" i="2" s="1"/>
  <c r="I58" i="2"/>
  <c r="F58" i="2"/>
  <c r="K57" i="2"/>
  <c r="J57" i="2"/>
  <c r="H57" i="2"/>
  <c r="G57" i="2"/>
  <c r="I56" i="2"/>
  <c r="F56" i="2"/>
  <c r="K55" i="2"/>
  <c r="K54" i="2" s="1"/>
  <c r="K53" i="2" s="1"/>
  <c r="K52" i="2" s="1"/>
  <c r="J55" i="2"/>
  <c r="J54" i="2" s="1"/>
  <c r="J53" i="2" s="1"/>
  <c r="H55" i="2"/>
  <c r="G55" i="2"/>
  <c r="G54" i="2" s="1"/>
  <c r="G53" i="2" s="1"/>
  <c r="G52" i="2" s="1"/>
  <c r="F50" i="2"/>
  <c r="K49" i="2"/>
  <c r="K48" i="2" s="1"/>
  <c r="K47" i="2" s="1"/>
  <c r="K46" i="2" s="1"/>
  <c r="K45" i="2" s="1"/>
  <c r="H49" i="2"/>
  <c r="H48" i="2" s="1"/>
  <c r="H47" i="2" s="1"/>
  <c r="H46" i="2" s="1"/>
  <c r="H45" i="2" s="1"/>
  <c r="I43" i="2"/>
  <c r="F43" i="2"/>
  <c r="I42" i="2"/>
  <c r="F42" i="2"/>
  <c r="K40" i="2"/>
  <c r="K39" i="2" s="1"/>
  <c r="K38" i="2" s="1"/>
  <c r="K37" i="2" s="1"/>
  <c r="K36" i="2" s="1"/>
  <c r="H40" i="2"/>
  <c r="H39" i="2" s="1"/>
  <c r="H38" i="2" s="1"/>
  <c r="H37" i="2" s="1"/>
  <c r="H36" i="2" s="1"/>
  <c r="I26" i="2"/>
  <c r="K25" i="2"/>
  <c r="J25" i="2"/>
  <c r="H25" i="2"/>
  <c r="G48" i="2"/>
  <c r="G47" i="2" s="1"/>
  <c r="G46" i="2" s="1"/>
  <c r="I437" i="2"/>
  <c r="J731" i="2"/>
  <c r="J730" i="2" s="1"/>
  <c r="G754" i="2"/>
  <c r="H1050" i="2"/>
  <c r="H1049" i="2" s="1"/>
  <c r="I1331" i="2"/>
  <c r="J1330" i="2"/>
  <c r="J1329" i="2" s="1"/>
  <c r="J1328" i="2" s="1"/>
  <c r="J1327" i="2" s="1"/>
  <c r="J475" i="2"/>
  <c r="G475" i="2"/>
  <c r="G724" i="2"/>
  <c r="I306" i="2"/>
  <c r="F306" i="2"/>
  <c r="G305" i="2"/>
  <c r="G304" i="2" s="1"/>
  <c r="F342" i="2"/>
  <c r="G341" i="2"/>
  <c r="F1056" i="2"/>
  <c r="H1054" i="2"/>
  <c r="H1053" i="2" s="1"/>
  <c r="J341" i="2"/>
  <c r="I1359" i="2"/>
  <c r="J1358" i="2"/>
  <c r="J1357" i="2" s="1"/>
  <c r="J1356" i="2" s="1"/>
  <c r="J1355" i="2" s="1"/>
  <c r="F1386" i="2"/>
  <c r="G1385" i="2"/>
  <c r="G1384" i="2" s="1"/>
  <c r="G1383" i="2" s="1"/>
  <c r="G1382" i="2" s="1"/>
  <c r="J1441" i="2"/>
  <c r="J1438" i="2" s="1"/>
  <c r="I1442" i="2"/>
  <c r="K776" i="2"/>
  <c r="I166" i="2"/>
  <c r="J165" i="2"/>
  <c r="F1042" i="2"/>
  <c r="G62" i="2"/>
  <c r="G61" i="2" s="1"/>
  <c r="G60" i="2" s="1"/>
  <c r="F1317" i="2"/>
  <c r="F1345" i="2"/>
  <c r="G1344" i="2"/>
  <c r="G1341" i="2" s="1"/>
  <c r="I1386" i="2"/>
  <c r="J1385" i="2"/>
  <c r="I50" i="2"/>
  <c r="J49" i="2"/>
  <c r="J48" i="2" s="1"/>
  <c r="J47" i="2" s="1"/>
  <c r="J46" i="2" s="1"/>
  <c r="F464" i="2"/>
  <c r="G463" i="2"/>
  <c r="F463" i="2" s="1"/>
  <c r="I755" i="2"/>
  <c r="J754" i="2"/>
  <c r="J753" i="2" s="1"/>
  <c r="G1205" i="2"/>
  <c r="G1204" i="2" s="1"/>
  <c r="F1206" i="2"/>
  <c r="J1274" i="2"/>
  <c r="I1275" i="2"/>
  <c r="F166" i="2"/>
  <c r="G165" i="2"/>
  <c r="J724" i="2"/>
  <c r="J723" i="2" s="1"/>
  <c r="J722" i="2" s="1"/>
  <c r="J1288" i="2"/>
  <c r="F1012" i="2"/>
  <c r="H1011" i="2"/>
  <c r="H1010" i="2" s="1"/>
  <c r="I1247" i="2"/>
  <c r="J1246" i="2"/>
  <c r="I1261" i="2"/>
  <c r="J1260" i="2"/>
  <c r="J1259" i="2" s="1"/>
  <c r="J1205" i="2"/>
  <c r="J1204" i="2" s="1"/>
  <c r="I1206" i="2"/>
  <c r="J1219" i="2"/>
  <c r="J1218" i="2" s="1"/>
  <c r="J1217" i="2" s="1"/>
  <c r="I1220" i="2"/>
  <c r="J1371" i="2"/>
  <c r="I1372" i="2"/>
  <c r="F975" i="2"/>
  <c r="H428" i="2"/>
  <c r="H427" i="2" s="1"/>
  <c r="H426" i="2" s="1"/>
  <c r="H425" i="2" s="1"/>
  <c r="H424" i="2" s="1"/>
  <c r="H423" i="2" s="1"/>
  <c r="F1044" i="2"/>
  <c r="I539" i="2"/>
  <c r="K1011" i="2"/>
  <c r="K1010" i="2" s="1"/>
  <c r="J572" i="2"/>
  <c r="I515" i="2"/>
  <c r="K791" i="2"/>
  <c r="H776" i="2"/>
  <c r="I1052" i="2"/>
  <c r="I681" i="2"/>
  <c r="K680" i="2"/>
  <c r="K679" i="2" s="1"/>
  <c r="I975" i="2"/>
  <c r="K973" i="2"/>
  <c r="K972" i="2" s="1"/>
  <c r="F1047" i="2"/>
  <c r="I1047" i="2"/>
  <c r="K1054" i="2"/>
  <c r="K1053" i="2" s="1"/>
  <c r="I1056" i="2"/>
  <c r="I1042" i="2"/>
  <c r="K1041" i="2"/>
  <c r="K1040" i="2" s="1"/>
  <c r="I1051" i="2"/>
  <c r="K1050" i="2"/>
  <c r="K1049" i="2" s="1"/>
  <c r="G456" i="2"/>
  <c r="G546" i="2"/>
  <c r="G545" i="2" s="1"/>
  <c r="J700" i="2"/>
  <c r="F534" i="2"/>
  <c r="F775" i="2"/>
  <c r="J609" i="2"/>
  <c r="G251" i="2"/>
  <c r="F561" i="2"/>
  <c r="G702" i="2"/>
  <c r="F702" i="2" s="1"/>
  <c r="G1137" i="2"/>
  <c r="G1136" i="2" s="1"/>
  <c r="F643" i="2"/>
  <c r="G642" i="2"/>
  <c r="G641" i="2" s="1"/>
  <c r="I542" i="2"/>
  <c r="F518" i="2"/>
  <c r="H1114" i="2"/>
  <c r="G1410" i="2"/>
  <c r="F395" i="2"/>
  <c r="H94" i="2"/>
  <c r="H93" i="2" s="1"/>
  <c r="F1212" i="2"/>
  <c r="H513" i="2"/>
  <c r="K241" i="2"/>
  <c r="G698" i="2" l="1"/>
  <c r="J527" i="2"/>
  <c r="J526" i="2" s="1"/>
  <c r="J525" i="2" s="1"/>
  <c r="J524" i="2" s="1"/>
  <c r="G1169" i="2"/>
  <c r="G1168" i="2" s="1"/>
  <c r="F1168" i="2" s="1"/>
  <c r="J40" i="2"/>
  <c r="J39" i="2" s="1"/>
  <c r="J38" i="2" s="1"/>
  <c r="J37" i="2" s="1"/>
  <c r="J36" i="2" s="1"/>
  <c r="J126" i="2"/>
  <c r="H400" i="2"/>
  <c r="K564" i="2"/>
  <c r="H697" i="2"/>
  <c r="H696" i="2" s="1"/>
  <c r="H695" i="2" s="1"/>
  <c r="G1188" i="2"/>
  <c r="G100" i="2"/>
  <c r="G99" i="2" s="1"/>
  <c r="J100" i="2"/>
  <c r="I100" i="2" s="1"/>
  <c r="H461" i="2"/>
  <c r="H460" i="2" s="1"/>
  <c r="H459" i="2" s="1"/>
  <c r="G1095" i="2"/>
  <c r="F1096" i="2"/>
  <c r="H1445" i="2"/>
  <c r="H1437" i="2" s="1"/>
  <c r="H1436" i="2" s="1"/>
  <c r="K1412" i="2"/>
  <c r="K1411" i="2" s="1"/>
  <c r="F1410" i="2"/>
  <c r="J309" i="2"/>
  <c r="J308" i="2" s="1"/>
  <c r="J307" i="2" s="1"/>
  <c r="K473" i="2"/>
  <c r="G324" i="2"/>
  <c r="G323" i="2" s="1"/>
  <c r="J324" i="2"/>
  <c r="J323" i="2" s="1"/>
  <c r="J322" i="2" s="1"/>
  <c r="G1370" i="2"/>
  <c r="G1369" i="2" s="1"/>
  <c r="G1368" i="2" s="1"/>
  <c r="F1371" i="2"/>
  <c r="H1236" i="2"/>
  <c r="K137" i="2"/>
  <c r="K136" i="2" s="1"/>
  <c r="K135" i="2" s="1"/>
  <c r="K134" i="2" s="1"/>
  <c r="K1398" i="2"/>
  <c r="K1397" i="2" s="1"/>
  <c r="H22" i="2"/>
  <c r="K22" i="2"/>
  <c r="J22" i="2"/>
  <c r="J21" i="2" s="1"/>
  <c r="J20" i="2" s="1"/>
  <c r="J19" i="2" s="1"/>
  <c r="J18" i="2" s="1"/>
  <c r="H473" i="2"/>
  <c r="F405" i="2"/>
  <c r="J1322" i="2"/>
  <c r="J1321" i="2" s="1"/>
  <c r="G1148" i="2"/>
  <c r="G1147" i="2" s="1"/>
  <c r="G1146" i="2" s="1"/>
  <c r="G1141" i="2"/>
  <c r="G1140" i="2" s="1"/>
  <c r="F1140" i="2" s="1"/>
  <c r="G402" i="2"/>
  <c r="G401" i="2" s="1"/>
  <c r="G400" i="2" s="1"/>
  <c r="H71" i="2"/>
  <c r="H68" i="2" s="1"/>
  <c r="G299" i="2"/>
  <c r="G298" i="2" s="1"/>
  <c r="G297" i="2" s="1"/>
  <c r="G296" i="2" s="1"/>
  <c r="H839" i="2"/>
  <c r="H838" i="2" s="1"/>
  <c r="F838" i="2" s="1"/>
  <c r="G31" i="2"/>
  <c r="G692" i="2"/>
  <c r="F692" i="2" s="1"/>
  <c r="F1037" i="2"/>
  <c r="F616" i="2"/>
  <c r="K540" i="2"/>
  <c r="G540" i="2"/>
  <c r="F540" i="2" s="1"/>
  <c r="J540" i="2"/>
  <c r="F622" i="2"/>
  <c r="I622" i="2"/>
  <c r="G621" i="2"/>
  <c r="J621" i="2"/>
  <c r="J692" i="2"/>
  <c r="H1313" i="2"/>
  <c r="G750" i="2"/>
  <c r="G749" i="2" s="1"/>
  <c r="F749" i="2" s="1"/>
  <c r="H1350" i="2"/>
  <c r="H1349" i="2" s="1"/>
  <c r="I1246" i="2"/>
  <c r="F475" i="2"/>
  <c r="F69" i="2"/>
  <c r="F1438" i="2"/>
  <c r="F192" i="2"/>
  <c r="G1313" i="2"/>
  <c r="F1313" i="2" s="1"/>
  <c r="J1405" i="2"/>
  <c r="J1404" i="2" s="1"/>
  <c r="I1404" i="2" s="1"/>
  <c r="F701" i="2"/>
  <c r="F70" i="2"/>
  <c r="I192" i="2"/>
  <c r="I70" i="2"/>
  <c r="J1419" i="2"/>
  <c r="J1418" i="2" s="1"/>
  <c r="K1447" i="2"/>
  <c r="K1446" i="2" s="1"/>
  <c r="I47" i="2"/>
  <c r="I1344" i="2"/>
  <c r="I940" i="2"/>
  <c r="J750" i="2"/>
  <c r="J749" i="2" s="1"/>
  <c r="J748" i="2" s="1"/>
  <c r="K191" i="2"/>
  <c r="K190" i="2" s="1"/>
  <c r="K189" i="2" s="1"/>
  <c r="K62" i="2"/>
  <c r="K61" i="2" s="1"/>
  <c r="K60" i="2" s="1"/>
  <c r="K59" i="2" s="1"/>
  <c r="K51" i="2" s="1"/>
  <c r="K44" i="2" s="1"/>
  <c r="J456" i="2"/>
  <c r="J455" i="2" s="1"/>
  <c r="J454" i="2" s="1"/>
  <c r="I46" i="2"/>
  <c r="I1448" i="2"/>
  <c r="I87" i="2"/>
  <c r="J1424" i="2"/>
  <c r="K1341" i="2"/>
  <c r="I1341" i="2" s="1"/>
  <c r="K1440" i="2"/>
  <c r="K1439" i="2" s="1"/>
  <c r="J1231" i="2"/>
  <c r="J1230" i="2" s="1"/>
  <c r="F1177" i="2"/>
  <c r="H1412" i="2"/>
  <c r="H1411" i="2" s="1"/>
  <c r="F1411" i="2" s="1"/>
  <c r="G1287" i="2"/>
  <c r="G1286" i="2" s="1"/>
  <c r="F1136" i="2"/>
  <c r="G609" i="2"/>
  <c r="G608" i="2" s="1"/>
  <c r="G637" i="2"/>
  <c r="G636" i="2" s="1"/>
  <c r="G635" i="2" s="1"/>
  <c r="F635" i="2" s="1"/>
  <c r="F724" i="2"/>
  <c r="F1260" i="2"/>
  <c r="F1427" i="2"/>
  <c r="J1343" i="2"/>
  <c r="J1342" i="2" s="1"/>
  <c r="I1342" i="2" s="1"/>
  <c r="I1316" i="2"/>
  <c r="H1259" i="2"/>
  <c r="F1259" i="2" s="1"/>
  <c r="K1403" i="2"/>
  <c r="I1403" i="2" s="1"/>
  <c r="F1330" i="2"/>
  <c r="F1295" i="2"/>
  <c r="G1431" i="2"/>
  <c r="F1431" i="2" s="1"/>
  <c r="H1287" i="2"/>
  <c r="H1286" i="2" s="1"/>
  <c r="I547" i="2"/>
  <c r="F1274" i="2"/>
  <c r="K1292" i="2"/>
  <c r="I1292" i="2" s="1"/>
  <c r="J81" i="2"/>
  <c r="J80" i="2" s="1"/>
  <c r="J79" i="2" s="1"/>
  <c r="J78" i="2" s="1"/>
  <c r="J77" i="2" s="1"/>
  <c r="K1350" i="2"/>
  <c r="I1350" i="2" s="1"/>
  <c r="J1431" i="2"/>
  <c r="I1431" i="2" s="1"/>
  <c r="J402" i="2"/>
  <c r="J401" i="2" s="1"/>
  <c r="J400" i="2" s="1"/>
  <c r="J1169" i="2"/>
  <c r="J1167" i="2" s="1"/>
  <c r="J1166" i="2" s="1"/>
  <c r="J1165" i="2" s="1"/>
  <c r="I300" i="2"/>
  <c r="J783" i="2"/>
  <c r="I783" i="2" s="1"/>
  <c r="J785" i="2"/>
  <c r="I785" i="2" s="1"/>
  <c r="H791" i="2"/>
  <c r="H790" i="2" s="1"/>
  <c r="F790" i="2" s="1"/>
  <c r="I1138" i="2"/>
  <c r="J1141" i="2"/>
  <c r="I1141" i="2" s="1"/>
  <c r="J114" i="2"/>
  <c r="J113" i="2" s="1"/>
  <c r="J112" i="2" s="1"/>
  <c r="J111" i="2" s="1"/>
  <c r="I32" i="2"/>
  <c r="F138" i="2"/>
  <c r="I138" i="2"/>
  <c r="I828" i="2"/>
  <c r="J990" i="2"/>
  <c r="J989" i="2" s="1"/>
  <c r="J988" i="2" s="1"/>
  <c r="I964" i="2"/>
  <c r="K1437" i="2"/>
  <c r="K1436" i="2" s="1"/>
  <c r="F209" i="2"/>
  <c r="F440" i="2"/>
  <c r="F969" i="2"/>
  <c r="I1218" i="2"/>
  <c r="I279" i="2"/>
  <c r="G1419" i="2"/>
  <c r="F1419" i="2" s="1"/>
  <c r="F940" i="2"/>
  <c r="I408" i="2"/>
  <c r="F1420" i="2"/>
  <c r="J1398" i="2"/>
  <c r="J1397" i="2" s="1"/>
  <c r="G1320" i="2"/>
  <c r="F1392" i="2"/>
  <c r="I245" i="2"/>
  <c r="I1337" i="2"/>
  <c r="F257" i="2"/>
  <c r="H1292" i="2"/>
  <c r="H1284" i="2" s="1"/>
  <c r="H1283" i="2" s="1"/>
  <c r="J1252" i="2"/>
  <c r="J1251" i="2" s="1"/>
  <c r="I1251" i="2" s="1"/>
  <c r="I1212" i="2"/>
  <c r="G1398" i="2"/>
  <c r="G1397" i="2" s="1"/>
  <c r="J1188" i="2"/>
  <c r="J1187" i="2" s="1"/>
  <c r="J1186" i="2" s="1"/>
  <c r="H1426" i="2"/>
  <c r="H1425" i="2" s="1"/>
  <c r="K1424" i="2"/>
  <c r="I522" i="2"/>
  <c r="K945" i="2"/>
  <c r="I242" i="2"/>
  <c r="I239" i="2"/>
  <c r="I231" i="2"/>
  <c r="F130" i="2"/>
  <c r="F23" i="2"/>
  <c r="I23" i="2"/>
  <c r="I103" i="2"/>
  <c r="I1420" i="2"/>
  <c r="I976" i="2"/>
  <c r="G1040" i="2"/>
  <c r="F1040" i="2" s="1"/>
  <c r="F212" i="2"/>
  <c r="F964" i="2"/>
  <c r="I195" i="2"/>
  <c r="I829" i="2"/>
  <c r="I1427" i="2"/>
  <c r="F1351" i="2"/>
  <c r="I1109" i="2"/>
  <c r="F998" i="2"/>
  <c r="F1385" i="2"/>
  <c r="F763" i="2"/>
  <c r="F1034" i="2"/>
  <c r="I763" i="2"/>
  <c r="I1351" i="2"/>
  <c r="G474" i="2"/>
  <c r="I890" i="2"/>
  <c r="I184" i="2"/>
  <c r="H1440" i="2"/>
  <c r="H1439" i="2" s="1"/>
  <c r="I95" i="2"/>
  <c r="I991" i="2"/>
  <c r="K1197" i="2"/>
  <c r="K1196" i="2" s="1"/>
  <c r="F1033" i="2"/>
  <c r="I1358" i="2"/>
  <c r="K1315" i="2"/>
  <c r="K1314" i="2" s="1"/>
  <c r="F1281" i="2"/>
  <c r="J1410" i="2"/>
  <c r="I1410" i="2" s="1"/>
  <c r="F1119" i="2"/>
  <c r="H1405" i="2"/>
  <c r="H1404" i="2" s="1"/>
  <c r="F545" i="2"/>
  <c r="I791" i="2"/>
  <c r="I1371" i="2"/>
  <c r="I1204" i="2"/>
  <c r="F233" i="2"/>
  <c r="F832" i="2"/>
  <c r="F951" i="2"/>
  <c r="F999" i="2"/>
  <c r="K997" i="2"/>
  <c r="F1007" i="2"/>
  <c r="F1014" i="2"/>
  <c r="I1089" i="2"/>
  <c r="F1111" i="2"/>
  <c r="I1127" i="2"/>
  <c r="F1191" i="2"/>
  <c r="I1236" i="2"/>
  <c r="I1313" i="2"/>
  <c r="I1323" i="2"/>
  <c r="F1399" i="2"/>
  <c r="I1425" i="2"/>
  <c r="F1448" i="2"/>
  <c r="F208" i="2"/>
  <c r="I993" i="2"/>
  <c r="F1046" i="2"/>
  <c r="F74" i="2"/>
  <c r="F85" i="2"/>
  <c r="F97" i="2"/>
  <c r="I97" i="2"/>
  <c r="I1003" i="2"/>
  <c r="F965" i="2"/>
  <c r="F968" i="2"/>
  <c r="F231" i="2"/>
  <c r="I520" i="2"/>
  <c r="F522" i="2"/>
  <c r="I128" i="2"/>
  <c r="I130" i="2"/>
  <c r="F898" i="2"/>
  <c r="I565" i="2"/>
  <c r="K1238" i="2"/>
  <c r="K1237" i="2" s="1"/>
  <c r="J1126" i="2"/>
  <c r="I1126" i="2" s="1"/>
  <c r="I1076" i="2"/>
  <c r="I1025" i="2"/>
  <c r="F87" i="2"/>
  <c r="H367" i="2"/>
  <c r="H366" i="2" s="1"/>
  <c r="H365" i="2" s="1"/>
  <c r="H1072" i="2"/>
  <c r="F1072" i="2" s="1"/>
  <c r="I1205" i="2"/>
  <c r="G114" i="2"/>
  <c r="G113" i="2" s="1"/>
  <c r="G112" i="2" s="1"/>
  <c r="G111" i="2" s="1"/>
  <c r="F1413" i="2"/>
  <c r="J137" i="2"/>
  <c r="J136" i="2" s="1"/>
  <c r="J135" i="2" s="1"/>
  <c r="J134" i="2" s="1"/>
  <c r="J133" i="2" s="1"/>
  <c r="J132" i="2" s="1"/>
  <c r="J237" i="2"/>
  <c r="J236" i="2" s="1"/>
  <c r="J235" i="2" s="1"/>
  <c r="F1152" i="2"/>
  <c r="I1152" i="2"/>
  <c r="K31" i="2"/>
  <c r="I31" i="2" s="1"/>
  <c r="I34" i="2"/>
  <c r="I435" i="2"/>
  <c r="F901" i="2"/>
  <c r="I238" i="2"/>
  <c r="J632" i="2"/>
  <c r="I632" i="2" s="1"/>
  <c r="G462" i="2"/>
  <c r="F762" i="2"/>
  <c r="I252" i="2"/>
  <c r="F245" i="2"/>
  <c r="F1076" i="2"/>
  <c r="I161" i="2"/>
  <c r="J1348" i="2"/>
  <c r="I1348" i="2" s="1"/>
  <c r="G1426" i="2"/>
  <c r="G1425" i="2" s="1"/>
  <c r="F1441" i="2"/>
  <c r="I160" i="2"/>
  <c r="I741" i="2"/>
  <c r="I428" i="2"/>
  <c r="F514" i="2"/>
  <c r="G68" i="2"/>
  <c r="G67" i="2" s="1"/>
  <c r="G66" i="2" s="1"/>
  <c r="G65" i="2" s="1"/>
  <c r="I196" i="2"/>
  <c r="F187" i="2"/>
  <c r="I1364" i="2"/>
  <c r="G1348" i="2"/>
  <c r="F1348" i="2" s="1"/>
  <c r="F1124" i="2"/>
  <c r="I1100" i="2"/>
  <c r="F908" i="2"/>
  <c r="K249" i="2"/>
  <c r="K248" i="2" s="1"/>
  <c r="K247" i="2" s="1"/>
  <c r="I257" i="2"/>
  <c r="G1405" i="2"/>
  <c r="I88" i="2"/>
  <c r="J1315" i="2"/>
  <c r="J1314" i="2" s="1"/>
  <c r="H1417" i="2"/>
  <c r="H1409" i="2" s="1"/>
  <c r="H1408" i="2" s="1"/>
  <c r="I1406" i="2"/>
  <c r="I1399" i="2"/>
  <c r="I1392" i="2"/>
  <c r="J1312" i="2"/>
  <c r="J1311" i="2" s="1"/>
  <c r="F1225" i="2"/>
  <c r="G1013" i="2"/>
  <c r="F1013" i="2" s="1"/>
  <c r="J1203" i="2"/>
  <c r="J1370" i="2"/>
  <c r="J1369" i="2" s="1"/>
  <c r="J1368" i="2" s="1"/>
  <c r="F161" i="2"/>
  <c r="I775" i="2"/>
  <c r="F1434" i="2"/>
  <c r="F242" i="2"/>
  <c r="F206" i="2"/>
  <c r="I1378" i="2"/>
  <c r="I395" i="2"/>
  <c r="G572" i="2"/>
  <c r="G571" i="2" s="1"/>
  <c r="H1167" i="2"/>
  <c r="H1166" i="2" s="1"/>
  <c r="H1165" i="2" s="1"/>
  <c r="F1116" i="2"/>
  <c r="I561" i="2"/>
  <c r="F239" i="2"/>
  <c r="I815" i="2"/>
  <c r="F413" i="2"/>
  <c r="J715" i="2"/>
  <c r="J714" i="2" s="1"/>
  <c r="F1008" i="2"/>
  <c r="J533" i="2"/>
  <c r="J532" i="2" s="1"/>
  <c r="J531" i="2" s="1"/>
  <c r="J530" i="2" s="1"/>
  <c r="F1267" i="2"/>
  <c r="I1288" i="2"/>
  <c r="F1341" i="2"/>
  <c r="I1355" i="2"/>
  <c r="J729" i="2"/>
  <c r="F82" i="2"/>
  <c r="H230" i="2"/>
  <c r="H229" i="2" s="1"/>
  <c r="F229" i="2" s="1"/>
  <c r="K230" i="2"/>
  <c r="K229" i="2" s="1"/>
  <c r="K228" i="2" s="1"/>
  <c r="K227" i="2" s="1"/>
  <c r="J499" i="2"/>
  <c r="J498" i="2" s="1"/>
  <c r="J497" i="2" s="1"/>
  <c r="I541" i="2"/>
  <c r="I668" i="2"/>
  <c r="I673" i="2"/>
  <c r="K761" i="2"/>
  <c r="K760" i="2" s="1"/>
  <c r="K759" i="2" s="1"/>
  <c r="G783" i="2"/>
  <c r="F783" i="2" s="1"/>
  <c r="G785" i="2"/>
  <c r="F785" i="2" s="1"/>
  <c r="J980" i="2"/>
  <c r="J979" i="2" s="1"/>
  <c r="I808" i="2"/>
  <c r="F862" i="2"/>
  <c r="I874" i="2"/>
  <c r="H895" i="2"/>
  <c r="H894" i="2" s="1"/>
  <c r="F894" i="2" s="1"/>
  <c r="I900" i="2"/>
  <c r="F942" i="2"/>
  <c r="F947" i="2"/>
  <c r="I946" i="2"/>
  <c r="G997" i="2"/>
  <c r="F1239" i="2"/>
  <c r="I35" i="2"/>
  <c r="H31" i="2"/>
  <c r="H512" i="2"/>
  <c r="H511" i="2" s="1"/>
  <c r="I566" i="2"/>
  <c r="I560" i="2"/>
  <c r="K368" i="2"/>
  <c r="I49" i="2"/>
  <c r="I48" i="2" s="1"/>
  <c r="I1099" i="2"/>
  <c r="K932" i="2"/>
  <c r="K1079" i="2"/>
  <c r="K1078" i="2" s="1"/>
  <c r="H1107" i="2"/>
  <c r="H1106" i="2" s="1"/>
  <c r="F1123" i="2"/>
  <c r="J250" i="2"/>
  <c r="I250" i="2" s="1"/>
  <c r="I251" i="2"/>
  <c r="I917" i="2"/>
  <c r="F1020" i="2"/>
  <c r="F1219" i="2"/>
  <c r="I977" i="2"/>
  <c r="F952" i="2"/>
  <c r="J932" i="2"/>
  <c r="J931" i="2" s="1"/>
  <c r="F1089" i="2"/>
  <c r="F1026" i="2"/>
  <c r="I1413" i="2"/>
  <c r="F1144" i="2"/>
  <c r="K790" i="2"/>
  <c r="I790" i="2" s="1"/>
  <c r="F1246" i="2"/>
  <c r="I1239" i="2"/>
  <c r="I1075" i="2"/>
  <c r="F1036" i="2"/>
  <c r="F1090" i="2"/>
  <c r="I943" i="2"/>
  <c r="F1109" i="2"/>
  <c r="I947" i="2"/>
  <c r="H1229" i="2"/>
  <c r="F1053" i="2"/>
  <c r="I800" i="2"/>
  <c r="I801" i="2"/>
  <c r="I802" i="2"/>
  <c r="F32" i="2"/>
  <c r="F815" i="2"/>
  <c r="I588" i="2"/>
  <c r="G1409" i="2"/>
  <c r="G1408" i="2" s="1"/>
  <c r="F641" i="2"/>
  <c r="I149" i="2"/>
  <c r="H613" i="2"/>
  <c r="J194" i="2"/>
  <c r="I194" i="2" s="1"/>
  <c r="F1273" i="2"/>
  <c r="F1288" i="2"/>
  <c r="G1298" i="2"/>
  <c r="G1297" i="2" s="1"/>
  <c r="I1302" i="2"/>
  <c r="F1323" i="2"/>
  <c r="H1340" i="2"/>
  <c r="H1339" i="2" s="1"/>
  <c r="F1364" i="2"/>
  <c r="G137" i="2"/>
  <c r="G136" i="2" s="1"/>
  <c r="G135" i="2" s="1"/>
  <c r="G134" i="2" s="1"/>
  <c r="G133" i="2" s="1"/>
  <c r="I493" i="2"/>
  <c r="I981" i="2"/>
  <c r="F196" i="2"/>
  <c r="F1309" i="2"/>
  <c r="I1309" i="2"/>
  <c r="I616" i="2"/>
  <c r="F1118" i="2"/>
  <c r="I398" i="2"/>
  <c r="G80" i="2"/>
  <c r="F205" i="2"/>
  <c r="I140" i="2"/>
  <c r="F408" i="2"/>
  <c r="H990" i="2"/>
  <c r="H989" i="2" s="1"/>
  <c r="H988" i="2" s="1"/>
  <c r="I85" i="2"/>
  <c r="F95" i="2"/>
  <c r="F105" i="2"/>
  <c r="I105" i="2"/>
  <c r="F88" i="2"/>
  <c r="I244" i="2"/>
  <c r="F238" i="2"/>
  <c r="F34" i="2"/>
  <c r="I965" i="2"/>
  <c r="F165" i="2"/>
  <c r="G164" i="2"/>
  <c r="G163" i="2" s="1"/>
  <c r="H729" i="2"/>
  <c r="J519" i="2"/>
  <c r="F921" i="2"/>
  <c r="K1367" i="2"/>
  <c r="K1366" i="2" s="1"/>
  <c r="F1316" i="2"/>
  <c r="I183" i="2"/>
  <c r="I1211" i="2"/>
  <c r="I774" i="2"/>
  <c r="H137" i="2"/>
  <c r="H136" i="2" s="1"/>
  <c r="H135" i="2" s="1"/>
  <c r="K990" i="2"/>
  <c r="K989" i="2" s="1"/>
  <c r="K988" i="2" s="1"/>
  <c r="K68" i="2"/>
  <c r="K67" i="2" s="1"/>
  <c r="K66" i="2" s="1"/>
  <c r="K65" i="2" s="1"/>
  <c r="I69" i="2"/>
  <c r="F128" i="2"/>
  <c r="K519" i="2"/>
  <c r="H1032" i="2"/>
  <c r="J125" i="2"/>
  <c r="J124" i="2" s="1"/>
  <c r="K709" i="2"/>
  <c r="K708" i="2" s="1"/>
  <c r="K707" i="2" s="1"/>
  <c r="I707" i="2" s="1"/>
  <c r="I710" i="2"/>
  <c r="I709" i="2" s="1"/>
  <c r="I708" i="2" s="1"/>
  <c r="K723" i="2"/>
  <c r="I723" i="2" s="1"/>
  <c r="I724" i="2"/>
  <c r="K730" i="2"/>
  <c r="K729" i="2" s="1"/>
  <c r="I731" i="2"/>
  <c r="J699" i="2"/>
  <c r="I700" i="2"/>
  <c r="F538" i="2"/>
  <c r="G537" i="2"/>
  <c r="F537" i="2" s="1"/>
  <c r="G924" i="2"/>
  <c r="F924" i="2" s="1"/>
  <c r="F925" i="2"/>
  <c r="K1029" i="2"/>
  <c r="I1030" i="2"/>
  <c r="G1086" i="2"/>
  <c r="F1086" i="2" s="1"/>
  <c r="F1087" i="2"/>
  <c r="J1086" i="2"/>
  <c r="I1086" i="2" s="1"/>
  <c r="I1087" i="2"/>
  <c r="G1126" i="2"/>
  <c r="F1126" i="2" s="1"/>
  <c r="F1127" i="2"/>
  <c r="H1188" i="2"/>
  <c r="H1187" i="2" s="1"/>
  <c r="H1186" i="2" s="1"/>
  <c r="G1197" i="2"/>
  <c r="G1196" i="2" s="1"/>
  <c r="F1195" i="2"/>
  <c r="G1252" i="2"/>
  <c r="F1253" i="2"/>
  <c r="J1266" i="2"/>
  <c r="I1267" i="2"/>
  <c r="G1294" i="2"/>
  <c r="G1293" i="2" s="1"/>
  <c r="G1292" i="2"/>
  <c r="G1284" i="2" s="1"/>
  <c r="G1283" i="2" s="1"/>
  <c r="J1294" i="2"/>
  <c r="I1294" i="2" s="1"/>
  <c r="I1295" i="2"/>
  <c r="K1329" i="2"/>
  <c r="I1329" i="2" s="1"/>
  <c r="I1330" i="2"/>
  <c r="F1350" i="2"/>
  <c r="G1349" i="2"/>
  <c r="F1358" i="2"/>
  <c r="G1357" i="2"/>
  <c r="H1398" i="2"/>
  <c r="H1397" i="2" s="1"/>
  <c r="H1396" i="2"/>
  <c r="H1395" i="2" s="1"/>
  <c r="H1394" i="2" s="1"/>
  <c r="K1419" i="2"/>
  <c r="K1418" i="2" s="1"/>
  <c r="K1417" i="2"/>
  <c r="I1417" i="2" s="1"/>
  <c r="I1434" i="2"/>
  <c r="K1433" i="2"/>
  <c r="K1432" i="2" s="1"/>
  <c r="I1432" i="2" s="1"/>
  <c r="G1447" i="2"/>
  <c r="G1445" i="2"/>
  <c r="G1437" i="2" s="1"/>
  <c r="G1436" i="2" s="1"/>
  <c r="J1447" i="2"/>
  <c r="J1446" i="2" s="1"/>
  <c r="J1445" i="2"/>
  <c r="J1437" i="2" s="1"/>
  <c r="J1436" i="2" s="1"/>
  <c r="J351" i="2"/>
  <c r="J350" i="2" s="1"/>
  <c r="J349" i="2" s="1"/>
  <c r="J348" i="2" s="1"/>
  <c r="J347" i="2" s="1"/>
  <c r="I352" i="2"/>
  <c r="G492" i="2"/>
  <c r="F493" i="2"/>
  <c r="G828" i="2"/>
  <c r="F829" i="2"/>
  <c r="K186" i="2"/>
  <c r="I186" i="2" s="1"/>
  <c r="I187" i="2"/>
  <c r="H278" i="2"/>
  <c r="H277" i="2" s="1"/>
  <c r="H276" i="2" s="1"/>
  <c r="F276" i="2" s="1"/>
  <c r="F279" i="2"/>
  <c r="H447" i="2"/>
  <c r="F448" i="2"/>
  <c r="K447" i="2"/>
  <c r="K446" i="2" s="1"/>
  <c r="K445" i="2" s="1"/>
  <c r="K444" i="2" s="1"/>
  <c r="I448" i="2"/>
  <c r="H1336" i="2"/>
  <c r="H1335" i="2" s="1"/>
  <c r="H1334" i="2" s="1"/>
  <c r="F1337" i="2"/>
  <c r="J702" i="2"/>
  <c r="I702" i="2" s="1"/>
  <c r="I703" i="2"/>
  <c r="G1080" i="2"/>
  <c r="F1080" i="2" s="1"/>
  <c r="F1081" i="2"/>
  <c r="H1095" i="2"/>
  <c r="K1095" i="2"/>
  <c r="K1094" i="2" s="1"/>
  <c r="K1093" i="2" s="1"/>
  <c r="I1096" i="2"/>
  <c r="G527" i="2"/>
  <c r="F528" i="2"/>
  <c r="I546" i="2"/>
  <c r="J545" i="2"/>
  <c r="I545" i="2" s="1"/>
  <c r="J642" i="2"/>
  <c r="I643" i="2"/>
  <c r="K208" i="2"/>
  <c r="I208" i="2" s="1"/>
  <c r="I209" i="2"/>
  <c r="I518" i="2"/>
  <c r="J517" i="2"/>
  <c r="J516" i="2" s="1"/>
  <c r="F993" i="2"/>
  <c r="G990" i="2"/>
  <c r="G989" i="2" s="1"/>
  <c r="G988" i="2" s="1"/>
  <c r="K1045" i="2"/>
  <c r="I1045" i="2" s="1"/>
  <c r="I1046" i="2"/>
  <c r="H1002" i="2"/>
  <c r="F1002" i="2" s="1"/>
  <c r="F1003" i="2"/>
  <c r="H62" i="2"/>
  <c r="F63" i="2"/>
  <c r="H1150" i="2"/>
  <c r="F1150" i="2" s="1"/>
  <c r="F1151" i="2"/>
  <c r="J968" i="2"/>
  <c r="I968" i="2" s="1"/>
  <c r="I969" i="2"/>
  <c r="F41" i="2"/>
  <c r="G40" i="2"/>
  <c r="G39" i="2" s="1"/>
  <c r="G38" i="2" s="1"/>
  <c r="F500" i="2"/>
  <c r="G499" i="2"/>
  <c r="I840" i="2"/>
  <c r="K839" i="2"/>
  <c r="K838" i="2" s="1"/>
  <c r="I838" i="2" s="1"/>
  <c r="F520" i="2"/>
  <c r="G519" i="2"/>
  <c r="F519" i="2" s="1"/>
  <c r="F26" i="2"/>
  <c r="G25" i="2"/>
  <c r="G22" i="2" s="1"/>
  <c r="H431" i="2"/>
  <c r="I897" i="2"/>
  <c r="I819" i="2"/>
  <c r="I794" i="2"/>
  <c r="I657" i="2"/>
  <c r="I278" i="2"/>
  <c r="J1287" i="2"/>
  <c r="J1286" i="2" s="1"/>
  <c r="I1286" i="2" s="1"/>
  <c r="F160" i="2"/>
  <c r="F754" i="2"/>
  <c r="F753" i="2" s="1"/>
  <c r="K125" i="2"/>
  <c r="K124" i="2" s="1"/>
  <c r="K123" i="2" s="1"/>
  <c r="K122" i="2" s="1"/>
  <c r="K121" i="2" s="1"/>
  <c r="H472" i="2"/>
  <c r="H471" i="2" s="1"/>
  <c r="K1354" i="2"/>
  <c r="K1353" i="2" s="1"/>
  <c r="K274" i="2"/>
  <c r="F533" i="2"/>
  <c r="H237" i="2"/>
  <c r="H236" i="2" s="1"/>
  <c r="H235" i="2" s="1"/>
  <c r="F541" i="2"/>
  <c r="H125" i="2"/>
  <c r="H124" i="2" s="1"/>
  <c r="H123" i="2" s="1"/>
  <c r="H122" i="2" s="1"/>
  <c r="H121" i="2" s="1"/>
  <c r="F886" i="2"/>
  <c r="F939" i="2"/>
  <c r="F1045" i="2"/>
  <c r="I205" i="2"/>
  <c r="I1335" i="2"/>
  <c r="I256" i="2"/>
  <c r="F850" i="2"/>
  <c r="F642" i="2"/>
  <c r="I191" i="2"/>
  <c r="I1002" i="2"/>
  <c r="J608" i="2"/>
  <c r="I608" i="2" s="1"/>
  <c r="I159" i="2"/>
  <c r="I1049" i="2"/>
  <c r="F776" i="2"/>
  <c r="J164" i="2"/>
  <c r="J163" i="2" s="1"/>
  <c r="J145" i="2" s="1"/>
  <c r="K80" i="2"/>
  <c r="K79" i="2" s="1"/>
  <c r="F151" i="2"/>
  <c r="I151" i="2"/>
  <c r="J230" i="2"/>
  <c r="J229" i="2" s="1"/>
  <c r="J228" i="2" s="1"/>
  <c r="J227" i="2" s="1"/>
  <c r="H333" i="2"/>
  <c r="H332" i="2" s="1"/>
  <c r="K340" i="2"/>
  <c r="K339" i="2" s="1"/>
  <c r="K333" i="2" s="1"/>
  <c r="F369" i="2"/>
  <c r="F388" i="2"/>
  <c r="F477" i="2"/>
  <c r="I548" i="2"/>
  <c r="I629" i="2"/>
  <c r="I882" i="2"/>
  <c r="I949" i="2"/>
  <c r="H980" i="2"/>
  <c r="G126" i="2"/>
  <c r="G125" i="2" s="1"/>
  <c r="G124" i="2" s="1"/>
  <c r="G123" i="2" s="1"/>
  <c r="F802" i="2"/>
  <c r="F801" i="2"/>
  <c r="F800" i="2"/>
  <c r="G773" i="2"/>
  <c r="G772" i="2" s="1"/>
  <c r="G771" i="2" s="1"/>
  <c r="G770" i="2" s="1"/>
  <c r="G769" i="2" s="1"/>
  <c r="F1363" i="2"/>
  <c r="I1426" i="2"/>
  <c r="I559" i="2"/>
  <c r="J807" i="2"/>
  <c r="I807" i="2" s="1"/>
  <c r="H179" i="2"/>
  <c r="H178" i="2" s="1"/>
  <c r="I916" i="2"/>
  <c r="F94" i="2"/>
  <c r="I1151" i="2"/>
  <c r="I419" i="2"/>
  <c r="F920" i="2"/>
  <c r="F700" i="2"/>
  <c r="F149" i="2"/>
  <c r="F551" i="2"/>
  <c r="J1210" i="2"/>
  <c r="F241" i="2"/>
  <c r="I233" i="2"/>
  <c r="I1260" i="2"/>
  <c r="F731" i="2"/>
  <c r="F442" i="2"/>
  <c r="I999" i="2"/>
  <c r="F1112" i="2"/>
  <c r="K1072" i="2"/>
  <c r="I1072" i="2" s="1"/>
  <c r="I904" i="2"/>
  <c r="J1197" i="2"/>
  <c r="H164" i="2"/>
  <c r="H163" i="2" s="1"/>
  <c r="F283" i="2"/>
  <c r="F310" i="2"/>
  <c r="J179" i="2"/>
  <c r="J178" i="2" s="1"/>
  <c r="I526" i="2"/>
  <c r="F657" i="2"/>
  <c r="I659" i="2"/>
  <c r="F669" i="2"/>
  <c r="I671" i="2"/>
  <c r="I739" i="2"/>
  <c r="I793" i="2"/>
  <c r="I818" i="2"/>
  <c r="I821" i="2"/>
  <c r="F826" i="2"/>
  <c r="I826" i="2"/>
  <c r="F833" i="2"/>
  <c r="I846" i="2"/>
  <c r="I850" i="2"/>
  <c r="F855" i="2"/>
  <c r="I854" i="2"/>
  <c r="F863" i="2"/>
  <c r="F866" i="2"/>
  <c r="F875" i="2"/>
  <c r="I875" i="2"/>
  <c r="F879" i="2"/>
  <c r="F882" i="2"/>
  <c r="F887" i="2"/>
  <c r="F897" i="2"/>
  <c r="I901" i="2"/>
  <c r="F904" i="2"/>
  <c r="F909" i="2"/>
  <c r="I935" i="2"/>
  <c r="F955" i="2"/>
  <c r="F1070" i="2"/>
  <c r="I1090" i="2"/>
  <c r="I1124" i="2"/>
  <c r="I1132" i="2"/>
  <c r="K780" i="2"/>
  <c r="K779" i="2" s="1"/>
  <c r="K584" i="2"/>
  <c r="K583" i="2" s="1"/>
  <c r="K582" i="2" s="1"/>
  <c r="I253" i="2"/>
  <c r="I1363" i="2"/>
  <c r="J45" i="2"/>
  <c r="I45" i="2" s="1"/>
  <c r="F1218" i="2"/>
  <c r="I367" i="2"/>
  <c r="H656" i="2"/>
  <c r="I675" i="2"/>
  <c r="G723" i="2"/>
  <c r="G722" i="2" s="1"/>
  <c r="F686" i="2"/>
  <c r="I606" i="2"/>
  <c r="I552" i="2"/>
  <c r="F201" i="2"/>
  <c r="F586" i="2"/>
  <c r="I94" i="2"/>
  <c r="F211" i="2"/>
  <c r="F808" i="2"/>
  <c r="G179" i="2"/>
  <c r="G178" i="2" s="1"/>
  <c r="I1391" i="2"/>
  <c r="H878" i="2"/>
  <c r="F878" i="2" s="1"/>
  <c r="H874" i="2"/>
  <c r="F874" i="2" s="1"/>
  <c r="F871" i="2"/>
  <c r="H668" i="2"/>
  <c r="F668" i="2" s="1"/>
  <c r="I630" i="2"/>
  <c r="F1384" i="2"/>
  <c r="I809" i="2"/>
  <c r="F809" i="2"/>
  <c r="F663" i="2"/>
  <c r="I798" i="2"/>
  <c r="F159" i="2"/>
  <c r="J1334" i="2"/>
  <c r="I1334" i="2" s="1"/>
  <c r="K350" i="2"/>
  <c r="K349" i="2" s="1"/>
  <c r="K348" i="2" s="1"/>
  <c r="K347" i="2" s="1"/>
  <c r="I1336" i="2"/>
  <c r="F798" i="2"/>
  <c r="I833" i="2"/>
  <c r="G740" i="2"/>
  <c r="F532" i="2"/>
  <c r="I181" i="2"/>
  <c r="I1041" i="2"/>
  <c r="I1050" i="2"/>
  <c r="H932" i="2"/>
  <c r="H931" i="2" s="1"/>
  <c r="F1050" i="2"/>
  <c r="G1107" i="2"/>
  <c r="G1106" i="2" s="1"/>
  <c r="K198" i="2"/>
  <c r="I199" i="2"/>
  <c r="H1079" i="2"/>
  <c r="H1078" i="2" s="1"/>
  <c r="I1176" i="2"/>
  <c r="K1175" i="2"/>
  <c r="K1174" i="2" s="1"/>
  <c r="K1173" i="2" s="1"/>
  <c r="I591" i="2"/>
  <c r="K525" i="2"/>
  <c r="I525" i="2" s="1"/>
  <c r="I1390" i="2"/>
  <c r="F186" i="2"/>
  <c r="F1211" i="2"/>
  <c r="K654" i="2"/>
  <c r="F1272" i="2"/>
  <c r="I1441" i="2"/>
  <c r="I1389" i="2"/>
  <c r="I1361" i="2"/>
  <c r="I224" i="2"/>
  <c r="F199" i="2"/>
  <c r="F175" i="2"/>
  <c r="I116" i="2"/>
  <c r="I1301" i="2"/>
  <c r="J1122" i="2"/>
  <c r="F352" i="2"/>
  <c r="H1362" i="2"/>
  <c r="F100" i="2"/>
  <c r="I312" i="2"/>
  <c r="G753" i="2"/>
  <c r="F435" i="2"/>
  <c r="F305" i="2"/>
  <c r="J1245" i="2"/>
  <c r="J1244" i="2" s="1"/>
  <c r="I305" i="2"/>
  <c r="H854" i="2"/>
  <c r="F854" i="2" s="1"/>
  <c r="I1259" i="2"/>
  <c r="J1258" i="2"/>
  <c r="G250" i="2"/>
  <c r="F250" i="2" s="1"/>
  <c r="F251" i="2"/>
  <c r="F341" i="2"/>
  <c r="G340" i="2"/>
  <c r="F304" i="2"/>
  <c r="G303" i="2"/>
  <c r="H115" i="2"/>
  <c r="F115" i="2" s="1"/>
  <c r="F116" i="2"/>
  <c r="H118" i="2"/>
  <c r="F118" i="2" s="1"/>
  <c r="F119" i="2"/>
  <c r="K118" i="2"/>
  <c r="K114" i="2" s="1"/>
  <c r="I119" i="2"/>
  <c r="H156" i="2"/>
  <c r="F157" i="2"/>
  <c r="K217" i="2"/>
  <c r="K216" i="2" s="1"/>
  <c r="K215" i="2" s="1"/>
  <c r="I218" i="2"/>
  <c r="H324" i="2"/>
  <c r="H323" i="2" s="1"/>
  <c r="H322" i="2" s="1"/>
  <c r="H321" i="2" s="1"/>
  <c r="H320" i="2" s="1"/>
  <c r="F325" i="2"/>
  <c r="G367" i="2"/>
  <c r="G366" i="2" s="1"/>
  <c r="G365" i="2" s="1"/>
  <c r="G368" i="2"/>
  <c r="F368" i="2" s="1"/>
  <c r="J385" i="2"/>
  <c r="I385" i="2" s="1"/>
  <c r="I386" i="2"/>
  <c r="J388" i="2"/>
  <c r="I388" i="2" s="1"/>
  <c r="I389" i="2"/>
  <c r="F402" i="2"/>
  <c r="J477" i="2"/>
  <c r="I477" i="2" s="1"/>
  <c r="I478" i="2"/>
  <c r="K508" i="2"/>
  <c r="K507" i="2" s="1"/>
  <c r="K506" i="2" s="1"/>
  <c r="I509" i="2"/>
  <c r="K516" i="2"/>
  <c r="F543" i="2"/>
  <c r="H565" i="2"/>
  <c r="F566" i="2"/>
  <c r="G568" i="2"/>
  <c r="F568" i="2" s="1"/>
  <c r="F569" i="2"/>
  <c r="K613" i="2"/>
  <c r="K601" i="2" s="1"/>
  <c r="K600" i="2" s="1"/>
  <c r="K599" i="2" s="1"/>
  <c r="I614" i="2"/>
  <c r="H665" i="2"/>
  <c r="F665" i="2" s="1"/>
  <c r="F666" i="2"/>
  <c r="J685" i="2"/>
  <c r="J684" i="2" s="1"/>
  <c r="J683" i="2" s="1"/>
  <c r="J682" i="2" s="1"/>
  <c r="I686" i="2"/>
  <c r="K753" i="2"/>
  <c r="K748" i="2" s="1"/>
  <c r="K747" i="2" s="1"/>
  <c r="K746" i="2" s="1"/>
  <c r="I754" i="2"/>
  <c r="I753" i="2" s="1"/>
  <c r="G765" i="2"/>
  <c r="F766" i="2"/>
  <c r="J765" i="2"/>
  <c r="J761" i="2" s="1"/>
  <c r="I766" i="2"/>
  <c r="H773" i="2"/>
  <c r="H772" i="2" s="1"/>
  <c r="H771" i="2" s="1"/>
  <c r="F774" i="2"/>
  <c r="H782" i="2"/>
  <c r="H781" i="2" s="1"/>
  <c r="H780" i="2" s="1"/>
  <c r="H779" i="2" s="1"/>
  <c r="F983" i="2"/>
  <c r="G980" i="2"/>
  <c r="H793" i="2"/>
  <c r="F793" i="2" s="1"/>
  <c r="F794" i="2"/>
  <c r="H818" i="2"/>
  <c r="F818" i="2" s="1"/>
  <c r="F819" i="2"/>
  <c r="H835" i="2"/>
  <c r="F835" i="2" s="1"/>
  <c r="F836" i="2"/>
  <c r="K842" i="2"/>
  <c r="I842" i="2" s="1"/>
  <c r="I843" i="2"/>
  <c r="K870" i="2"/>
  <c r="I870" i="2" s="1"/>
  <c r="I871" i="2"/>
  <c r="K878" i="2"/>
  <c r="I878" i="2" s="1"/>
  <c r="I879" i="2"/>
  <c r="H890" i="2"/>
  <c r="F890" i="2" s="1"/>
  <c r="F891" i="2"/>
  <c r="G1028" i="2"/>
  <c r="F1028" i="2" s="1"/>
  <c r="F1029" i="2"/>
  <c r="K635" i="2"/>
  <c r="I680" i="2"/>
  <c r="I972" i="2"/>
  <c r="F588" i="2"/>
  <c r="F480" i="2"/>
  <c r="F377" i="2"/>
  <c r="F253" i="2"/>
  <c r="I1026" i="2"/>
  <c r="I986" i="2"/>
  <c r="I959" i="2"/>
  <c r="F935" i="2"/>
  <c r="I1307" i="2"/>
  <c r="I1070" i="2"/>
  <c r="I939" i="2"/>
  <c r="I1019" i="2"/>
  <c r="I1219" i="2"/>
  <c r="I973" i="2"/>
  <c r="F1302" i="2"/>
  <c r="I585" i="2"/>
  <c r="G1395" i="2"/>
  <c r="G1394" i="2" s="1"/>
  <c r="I929" i="2"/>
  <c r="I960" i="2"/>
  <c r="H1343" i="2"/>
  <c r="H1342" i="2" s="1"/>
  <c r="K1285" i="2"/>
  <c r="H1433" i="2"/>
  <c r="I609" i="2"/>
  <c r="G1440" i="2"/>
  <c r="G1439" i="2" s="1"/>
  <c r="F1406" i="2"/>
  <c r="F1378" i="2"/>
  <c r="F736" i="2"/>
  <c r="F421" i="2"/>
  <c r="F1184" i="2"/>
  <c r="I1357" i="2"/>
  <c r="G613" i="2"/>
  <c r="J613" i="2"/>
  <c r="F680" i="2"/>
  <c r="I925" i="2"/>
  <c r="I928" i="2"/>
  <c r="I955" i="2"/>
  <c r="F957" i="2"/>
  <c r="F962" i="2"/>
  <c r="I962" i="2"/>
  <c r="I985" i="2"/>
  <c r="F1017" i="2"/>
  <c r="J1411" i="2"/>
  <c r="I1411" i="2" s="1"/>
  <c r="I1020" i="2"/>
  <c r="G198" i="2"/>
  <c r="F198" i="2" s="1"/>
  <c r="J223" i="2"/>
  <c r="J222" i="2" s="1"/>
  <c r="F271" i="2"/>
  <c r="I382" i="2"/>
  <c r="G282" i="2"/>
  <c r="F282" i="2" s="1"/>
  <c r="I740" i="2"/>
  <c r="I1280" i="2"/>
  <c r="H204" i="2"/>
  <c r="H203" i="2" s="1"/>
  <c r="F183" i="2"/>
  <c r="F55" i="2"/>
  <c r="I115" i="2"/>
  <c r="I148" i="2"/>
  <c r="F169" i="2"/>
  <c r="I169" i="2"/>
  <c r="I175" i="2"/>
  <c r="F181" i="2"/>
  <c r="I180" i="2"/>
  <c r="I200" i="2"/>
  <c r="I316" i="2"/>
  <c r="F343" i="2"/>
  <c r="I369" i="2"/>
  <c r="F375" i="2"/>
  <c r="F383" i="2"/>
  <c r="F441" i="2"/>
  <c r="I1157" i="2"/>
  <c r="F1158" i="2"/>
  <c r="F1160" i="2"/>
  <c r="I397" i="2"/>
  <c r="I586" i="2"/>
  <c r="H608" i="2"/>
  <c r="K628" i="2"/>
  <c r="H99" i="2"/>
  <c r="H92" i="2" s="1"/>
  <c r="F284" i="2"/>
  <c r="F311" i="2"/>
  <c r="I334" i="2"/>
  <c r="I383" i="2"/>
  <c r="I1160" i="2"/>
  <c r="I1161" i="2"/>
  <c r="I1362" i="2"/>
  <c r="F589" i="2"/>
  <c r="F649" i="2"/>
  <c r="F671" i="2"/>
  <c r="F675" i="2"/>
  <c r="I886" i="2"/>
  <c r="F912" i="2"/>
  <c r="F916" i="2"/>
  <c r="I920" i="2"/>
  <c r="F1108" i="2"/>
  <c r="F1132" i="2"/>
  <c r="F1134" i="2"/>
  <c r="I1134" i="2"/>
  <c r="I1177" i="2"/>
  <c r="I1184" i="2"/>
  <c r="I434" i="2"/>
  <c r="H1258" i="2"/>
  <c r="H1257" i="2" s="1"/>
  <c r="H1256" i="2" s="1"/>
  <c r="H1255" i="2" s="1"/>
  <c r="F1329" i="2"/>
  <c r="F1137" i="2"/>
  <c r="F1069" i="2"/>
  <c r="I420" i="2"/>
  <c r="F1300" i="2"/>
  <c r="F602" i="2"/>
  <c r="F710" i="2"/>
  <c r="F709" i="2" s="1"/>
  <c r="F708" i="2" s="1"/>
  <c r="F737" i="2"/>
  <c r="F946" i="2"/>
  <c r="F954" i="2"/>
  <c r="F1114" i="2"/>
  <c r="K773" i="2"/>
  <c r="K772" i="2" s="1"/>
  <c r="K771" i="2" s="1"/>
  <c r="K770" i="2" s="1"/>
  <c r="K769" i="2" s="1"/>
  <c r="I39" i="2"/>
  <c r="I165" i="2"/>
  <c r="J340" i="2"/>
  <c r="J339" i="2" s="1"/>
  <c r="H453" i="2"/>
  <c r="H452" i="2" s="1"/>
  <c r="H451" i="2" s="1"/>
  <c r="F478" i="2"/>
  <c r="F486" i="2"/>
  <c r="I486" i="2"/>
  <c r="F488" i="2"/>
  <c r="I488" i="2"/>
  <c r="I527" i="2"/>
  <c r="I543" i="2"/>
  <c r="F548" i="2"/>
  <c r="I549" i="2"/>
  <c r="F555" i="2"/>
  <c r="F823" i="2"/>
  <c r="I847" i="2"/>
  <c r="F851" i="2"/>
  <c r="I851" i="2"/>
  <c r="I855" i="2"/>
  <c r="F867" i="2"/>
  <c r="I867" i="2"/>
  <c r="I883" i="2"/>
  <c r="I71" i="2"/>
  <c r="I74" i="2"/>
  <c r="J1216" i="2"/>
  <c r="I1217" i="2"/>
  <c r="I1438" i="2"/>
  <c r="G350" i="2"/>
  <c r="F351" i="2"/>
  <c r="I427" i="2"/>
  <c r="K426" i="2"/>
  <c r="K425" i="2" s="1"/>
  <c r="G595" i="2"/>
  <c r="F596" i="2"/>
  <c r="I596" i="2"/>
  <c r="J595" i="2"/>
  <c r="I656" i="2"/>
  <c r="I655" i="2"/>
  <c r="F662" i="2"/>
  <c r="G661" i="2"/>
  <c r="G654" i="2" s="1"/>
  <c r="G653" i="2" s="1"/>
  <c r="K684" i="2"/>
  <c r="K683" i="2" s="1"/>
  <c r="F730" i="2"/>
  <c r="G729" i="2"/>
  <c r="G1216" i="2"/>
  <c r="F1217" i="2"/>
  <c r="G1334" i="2"/>
  <c r="G221" i="2"/>
  <c r="I418" i="2"/>
  <c r="J417" i="2"/>
  <c r="J365" i="2"/>
  <c r="I365" i="2" s="1"/>
  <c r="I366" i="2"/>
  <c r="F297" i="2"/>
  <c r="F1210" i="2"/>
  <c r="G1209" i="2"/>
  <c r="F1209" i="2" s="1"/>
  <c r="H1369" i="2"/>
  <c r="K1230" i="2"/>
  <c r="G516" i="2"/>
  <c r="F516" i="2" s="1"/>
  <c r="F517" i="2"/>
  <c r="H1307" i="2"/>
  <c r="H1306" i="2" s="1"/>
  <c r="F1308" i="2"/>
  <c r="F609" i="2"/>
  <c r="G411" i="2"/>
  <c r="F411" i="2" s="1"/>
  <c r="F412" i="2"/>
  <c r="J1228" i="2"/>
  <c r="J1227" i="2" s="1"/>
  <c r="G455" i="2"/>
  <c r="G454" i="2" s="1"/>
  <c r="F456" i="2"/>
  <c r="J571" i="2"/>
  <c r="I571" i="2" s="1"/>
  <c r="I572" i="2"/>
  <c r="J1273" i="2"/>
  <c r="I1274" i="2"/>
  <c r="F1344" i="2"/>
  <c r="G1343" i="2"/>
  <c r="J474" i="2"/>
  <c r="I475" i="2"/>
  <c r="H80" i="2"/>
  <c r="H79" i="2" s="1"/>
  <c r="H78" i="2" s="1"/>
  <c r="H77" i="2" s="1"/>
  <c r="F81" i="2"/>
  <c r="I126" i="2"/>
  <c r="K156" i="2"/>
  <c r="I157" i="2"/>
  <c r="H216" i="2"/>
  <c r="H215" i="2" s="1"/>
  <c r="H214" i="2" s="1"/>
  <c r="F217" i="2"/>
  <c r="H224" i="2"/>
  <c r="F225" i="2"/>
  <c r="J271" i="2"/>
  <c r="I272" i="2"/>
  <c r="J283" i="2"/>
  <c r="I284" i="2"/>
  <c r="J298" i="2"/>
  <c r="I299" i="2"/>
  <c r="K310" i="2"/>
  <c r="I310" i="2" s="1"/>
  <c r="I311" i="2"/>
  <c r="H316" i="2"/>
  <c r="H315" i="2" s="1"/>
  <c r="H309" i="2" s="1"/>
  <c r="H308" i="2" s="1"/>
  <c r="H307" i="2" s="1"/>
  <c r="F317" i="2"/>
  <c r="G391" i="2"/>
  <c r="G381" i="2" s="1"/>
  <c r="F392" i="2"/>
  <c r="K411" i="2"/>
  <c r="I412" i="2"/>
  <c r="G427" i="2"/>
  <c r="F428" i="2"/>
  <c r="J440" i="2"/>
  <c r="I441" i="2"/>
  <c r="J462" i="2"/>
  <c r="I463" i="2"/>
  <c r="G468" i="2"/>
  <c r="F468" i="2" s="1"/>
  <c r="F469" i="2"/>
  <c r="J468" i="2"/>
  <c r="I468" i="2" s="1"/>
  <c r="I469" i="2"/>
  <c r="I480" i="2"/>
  <c r="I483" i="2"/>
  <c r="H508" i="2"/>
  <c r="H507" i="2" s="1"/>
  <c r="H506" i="2" s="1"/>
  <c r="F509" i="2"/>
  <c r="K532" i="2"/>
  <c r="K531" i="2" s="1"/>
  <c r="J554" i="2"/>
  <c r="I554" i="2" s="1"/>
  <c r="I555" i="2"/>
  <c r="H559" i="2"/>
  <c r="F560" i="2"/>
  <c r="J568" i="2"/>
  <c r="I568" i="2" s="1"/>
  <c r="I569" i="2"/>
  <c r="G579" i="2"/>
  <c r="F580" i="2"/>
  <c r="J579" i="2"/>
  <c r="J578" i="2" s="1"/>
  <c r="I580" i="2"/>
  <c r="G591" i="2"/>
  <c r="F592" i="2"/>
  <c r="J625" i="2"/>
  <c r="I626" i="2"/>
  <c r="J648" i="2"/>
  <c r="I649" i="2"/>
  <c r="J662" i="2"/>
  <c r="I663" i="2"/>
  <c r="J665" i="2"/>
  <c r="I665" i="2" s="1"/>
  <c r="I666" i="2"/>
  <c r="J908" i="2"/>
  <c r="I908" i="2" s="1"/>
  <c r="I909" i="2"/>
  <c r="G928" i="2"/>
  <c r="F928" i="2" s="1"/>
  <c r="F929" i="2"/>
  <c r="J951" i="2"/>
  <c r="I952" i="2"/>
  <c r="G972" i="2"/>
  <c r="F972" i="2" s="1"/>
  <c r="F973" i="2"/>
  <c r="I983" i="2"/>
  <c r="K980" i="2"/>
  <c r="H985" i="2"/>
  <c r="F986" i="2"/>
  <c r="K1007" i="2"/>
  <c r="I1008" i="2"/>
  <c r="K1013" i="2"/>
  <c r="I1013" i="2" s="1"/>
  <c r="I1014" i="2"/>
  <c r="K1016" i="2"/>
  <c r="I1016" i="2" s="1"/>
  <c r="I1017" i="2"/>
  <c r="K1033" i="2"/>
  <c r="I1034" i="2"/>
  <c r="K1036" i="2"/>
  <c r="I1036" i="2" s="1"/>
  <c r="I1037" i="2"/>
  <c r="J1053" i="2"/>
  <c r="I1053" i="2" s="1"/>
  <c r="I1054" i="2"/>
  <c r="G1062" i="2"/>
  <c r="G1061" i="2" s="1"/>
  <c r="F1063" i="2"/>
  <c r="J1062" i="2"/>
  <c r="I1063" i="2"/>
  <c r="K1111" i="2"/>
  <c r="K1107" i="2" s="1"/>
  <c r="I1112" i="2"/>
  <c r="H1129" i="2"/>
  <c r="F1129" i="2" s="1"/>
  <c r="F1130" i="2"/>
  <c r="K1129" i="2"/>
  <c r="I1129" i="2" s="1"/>
  <c r="I1130" i="2"/>
  <c r="K1136" i="2"/>
  <c r="I1136" i="2" s="1"/>
  <c r="I1137" i="2"/>
  <c r="K1143" i="2"/>
  <c r="K1139" i="2" s="1"/>
  <c r="I1144" i="2"/>
  <c r="K1167" i="2"/>
  <c r="K1166" i="2" s="1"/>
  <c r="K1165" i="2" s="1"/>
  <c r="K1168" i="2"/>
  <c r="K1190" i="2"/>
  <c r="I1191" i="2"/>
  <c r="K1224" i="2"/>
  <c r="I1225" i="2"/>
  <c r="I1232" i="2"/>
  <c r="K1229" i="2"/>
  <c r="K1228" i="2" s="1"/>
  <c r="K1227" i="2" s="1"/>
  <c r="G1238" i="2"/>
  <c r="G1236" i="2"/>
  <c r="I1195" i="2"/>
  <c r="H1293" i="2"/>
  <c r="G1389" i="2"/>
  <c r="F1389" i="2" s="1"/>
  <c r="F1390" i="2"/>
  <c r="G1223" i="2"/>
  <c r="F1224" i="2"/>
  <c r="K537" i="2"/>
  <c r="I538" i="2"/>
  <c r="J1384" i="2"/>
  <c r="I1385" i="2"/>
  <c r="F1279" i="2"/>
  <c r="G1278" i="2"/>
  <c r="F1278" i="2" s="1"/>
  <c r="G335" i="2"/>
  <c r="F336" i="2"/>
  <c r="I776" i="2"/>
  <c r="J773" i="2"/>
  <c r="K823" i="2"/>
  <c r="I823" i="2" s="1"/>
  <c r="I824" i="2"/>
  <c r="K835" i="2"/>
  <c r="I835" i="2" s="1"/>
  <c r="I836" i="2"/>
  <c r="H842" i="2"/>
  <c r="F842" i="2" s="1"/>
  <c r="F843" i="2"/>
  <c r="H858" i="2"/>
  <c r="F858" i="2" s="1"/>
  <c r="F859" i="2"/>
  <c r="F173" i="2"/>
  <c r="G172" i="2"/>
  <c r="F172" i="2" s="1"/>
  <c r="I1356" i="2"/>
  <c r="I241" i="2"/>
  <c r="F1011" i="2"/>
  <c r="F1054" i="2"/>
  <c r="J485" i="2"/>
  <c r="I485" i="2" s="1"/>
  <c r="I335" i="2"/>
  <c r="F1285" i="2"/>
  <c r="F1245" i="2"/>
  <c r="F272" i="2"/>
  <c r="F148" i="2"/>
  <c r="I55" i="2"/>
  <c r="J1440" i="2"/>
  <c r="F546" i="2"/>
  <c r="I147" i="2"/>
  <c r="F606" i="2"/>
  <c r="F552" i="2"/>
  <c r="F483" i="2"/>
  <c r="F378" i="2"/>
  <c r="I254" i="2"/>
  <c r="F254" i="2"/>
  <c r="I225" i="2"/>
  <c r="F200" i="2"/>
  <c r="I921" i="2"/>
  <c r="I913" i="2"/>
  <c r="J1285" i="2"/>
  <c r="J368" i="2"/>
  <c r="I1308" i="2"/>
  <c r="F1301" i="2"/>
  <c r="J68" i="2"/>
  <c r="I1198" i="2"/>
  <c r="K1188" i="2"/>
  <c r="K1187" i="2" s="1"/>
  <c r="K1186" i="2" s="1"/>
  <c r="J1183" i="2"/>
  <c r="I1073" i="2"/>
  <c r="H1016" i="2"/>
  <c r="F1016" i="2" s="1"/>
  <c r="I737" i="2"/>
  <c r="I392" i="2"/>
  <c r="I375" i="2"/>
  <c r="I317" i="2"/>
  <c r="F312" i="2"/>
  <c r="I201" i="2"/>
  <c r="K174" i="2"/>
  <c r="I40" i="2"/>
  <c r="I25" i="2"/>
  <c r="J190" i="2"/>
  <c r="I378" i="2"/>
  <c r="H54" i="2"/>
  <c r="F603" i="2"/>
  <c r="F386" i="2"/>
  <c r="F637" i="2"/>
  <c r="I442" i="2"/>
  <c r="I1011" i="2"/>
  <c r="F49" i="2"/>
  <c r="F48" i="2" s="1"/>
  <c r="F47" i="2" s="1"/>
  <c r="I814" i="2"/>
  <c r="F1205" i="2"/>
  <c r="F1115" i="2"/>
  <c r="I589" i="2"/>
  <c r="F633" i="2"/>
  <c r="J1238" i="2"/>
  <c r="F1232" i="2"/>
  <c r="F1198" i="2"/>
  <c r="F1073" i="2"/>
  <c r="I954" i="2"/>
  <c r="H709" i="2"/>
  <c r="H708" i="2" s="1"/>
  <c r="H707" i="2" s="1"/>
  <c r="F707" i="2" s="1"/>
  <c r="G648" i="2"/>
  <c r="G554" i="2"/>
  <c r="F913" i="2"/>
  <c r="F218" i="2"/>
  <c r="I336" i="2"/>
  <c r="F943" i="2"/>
  <c r="H1197" i="2"/>
  <c r="F1161" i="2"/>
  <c r="J1395" i="2"/>
  <c r="J1394" i="2" s="1"/>
  <c r="I736" i="2"/>
  <c r="F39" i="2"/>
  <c r="I1040" i="2"/>
  <c r="I1069" i="2"/>
  <c r="I858" i="2"/>
  <c r="F1019" i="2"/>
  <c r="I514" i="2"/>
  <c r="I341" i="2"/>
  <c r="I57" i="2"/>
  <c r="I325" i="2"/>
  <c r="F327" i="2"/>
  <c r="I327" i="2"/>
  <c r="F821" i="2"/>
  <c r="F883" i="2"/>
  <c r="F597" i="2"/>
  <c r="I597" i="2"/>
  <c r="J1354" i="2"/>
  <c r="J1353" i="2" s="1"/>
  <c r="I605" i="2"/>
  <c r="I611" i="2"/>
  <c r="F614" i="2"/>
  <c r="F626" i="2"/>
  <c r="I421" i="2"/>
  <c r="H1215" i="2"/>
  <c r="H1214" i="2" s="1"/>
  <c r="F981" i="2"/>
  <c r="H347" i="2"/>
  <c r="F1156" i="2"/>
  <c r="H1155" i="2"/>
  <c r="H761" i="2"/>
  <c r="K99" i="2"/>
  <c r="K92" i="2" s="1"/>
  <c r="F1157" i="2"/>
  <c r="I1158" i="2"/>
  <c r="J1156" i="2"/>
  <c r="J1155" i="2" s="1"/>
  <c r="J1154" i="2" s="1"/>
  <c r="I1154" i="2" s="1"/>
  <c r="G813" i="2"/>
  <c r="F814" i="2"/>
  <c r="F1030" i="2"/>
  <c r="G189" i="2"/>
  <c r="J1094" i="2"/>
  <c r="H190" i="2"/>
  <c r="F191" i="2"/>
  <c r="J584" i="2"/>
  <c r="F194" i="2"/>
  <c r="F195" i="2"/>
  <c r="I304" i="2"/>
  <c r="J303" i="2"/>
  <c r="I455" i="2"/>
  <c r="F174" i="2"/>
  <c r="K460" i="2"/>
  <c r="G684" i="2"/>
  <c r="F685" i="2"/>
  <c r="I1300" i="2"/>
  <c r="K1299" i="2"/>
  <c r="I1299" i="2" s="1"/>
  <c r="G93" i="2"/>
  <c r="G92" i="2" s="1"/>
  <c r="F180" i="2"/>
  <c r="K453" i="2"/>
  <c r="K452" i="2" s="1"/>
  <c r="K451" i="2" s="1"/>
  <c r="F439" i="2"/>
  <c r="I277" i="2"/>
  <c r="I513" i="2"/>
  <c r="F632" i="2"/>
  <c r="J1107" i="2"/>
  <c r="J1106" i="2" s="1"/>
  <c r="G485" i="2"/>
  <c r="F513" i="2"/>
  <c r="H1139" i="2"/>
  <c r="K678" i="2"/>
  <c r="I679" i="2"/>
  <c r="G315" i="2"/>
  <c r="F1143" i="2"/>
  <c r="H1423" i="2"/>
  <c r="H1422" i="2" s="1"/>
  <c r="F1424" i="2"/>
  <c r="G433" i="2"/>
  <c r="G432" i="2" s="1"/>
  <c r="G431" i="2" s="1"/>
  <c r="F434" i="2"/>
  <c r="H146" i="2"/>
  <c r="F147" i="2"/>
  <c r="F1271" i="2"/>
  <c r="G1203" i="2"/>
  <c r="F1204" i="2"/>
  <c r="G507" i="2"/>
  <c r="J507" i="2"/>
  <c r="H525" i="2"/>
  <c r="H536" i="2"/>
  <c r="H535" i="2" s="1"/>
  <c r="I1150" i="2"/>
  <c r="F389" i="2"/>
  <c r="I669" i="2"/>
  <c r="F824" i="2"/>
  <c r="F846" i="2"/>
  <c r="I859" i="2"/>
  <c r="I866" i="2"/>
  <c r="I912" i="2"/>
  <c r="I924" i="2"/>
  <c r="I942" i="2"/>
  <c r="I1108" i="2"/>
  <c r="F374" i="2"/>
  <c r="K381" i="2"/>
  <c r="F870" i="2"/>
  <c r="I887" i="2"/>
  <c r="I898" i="2"/>
  <c r="F917" i="2"/>
  <c r="I957" i="2"/>
  <c r="I53" i="2"/>
  <c r="J52" i="2"/>
  <c r="F807" i="2"/>
  <c r="G806" i="2"/>
  <c r="F806" i="2" s="1"/>
  <c r="G445" i="2"/>
  <c r="F46" i="2"/>
  <c r="G45" i="2"/>
  <c r="F45" i="2" s="1"/>
  <c r="I374" i="2"/>
  <c r="J373" i="2"/>
  <c r="F625" i="2"/>
  <c r="H624" i="2"/>
  <c r="H722" i="2"/>
  <c r="F797" i="2"/>
  <c r="G796" i="2"/>
  <c r="F796" i="2" s="1"/>
  <c r="I998" i="2"/>
  <c r="J997" i="2"/>
  <c r="F1010" i="2"/>
  <c r="G1024" i="2"/>
  <c r="F1025" i="2"/>
  <c r="I1123" i="2"/>
  <c r="H1175" i="2"/>
  <c r="F1176" i="2"/>
  <c r="H1314" i="2"/>
  <c r="F1314" i="2" s="1"/>
  <c r="F1315" i="2"/>
  <c r="H419" i="2"/>
  <c r="F420" i="2"/>
  <c r="F407" i="2"/>
  <c r="H582" i="2"/>
  <c r="F1328" i="2"/>
  <c r="H1327" i="2"/>
  <c r="H381" i="2"/>
  <c r="H380" i="2" s="1"/>
  <c r="F382" i="2"/>
  <c r="F605" i="2"/>
  <c r="H673" i="2"/>
  <c r="F673" i="2" s="1"/>
  <c r="F674" i="2"/>
  <c r="I797" i="2"/>
  <c r="K796" i="2"/>
  <c r="I796" i="2" s="1"/>
  <c r="J1006" i="2"/>
  <c r="I1010" i="2"/>
  <c r="F1075" i="2"/>
  <c r="G1068" i="2"/>
  <c r="F1183" i="2"/>
  <c r="G1182" i="2"/>
  <c r="G1265" i="2"/>
  <c r="F1266" i="2"/>
  <c r="G1376" i="2"/>
  <c r="F1377" i="2"/>
  <c r="J1376" i="2"/>
  <c r="J1375" i="2" s="1"/>
  <c r="I1375" i="2" s="1"/>
  <c r="I1377" i="2"/>
  <c r="K491" i="2"/>
  <c r="I492" i="2"/>
  <c r="H678" i="2"/>
  <c r="F679" i="2"/>
  <c r="I407" i="2"/>
  <c r="I391" i="2"/>
  <c r="K1381" i="2"/>
  <c r="K1380" i="2" s="1"/>
  <c r="F57" i="2"/>
  <c r="I343" i="2"/>
  <c r="I603" i="2"/>
  <c r="F659" i="2"/>
  <c r="F949" i="2"/>
  <c r="F1280" i="2"/>
  <c r="I1281" i="2"/>
  <c r="I762" i="2"/>
  <c r="I206" i="2"/>
  <c r="K931" i="2"/>
  <c r="F1049" i="2"/>
  <c r="F900" i="2"/>
  <c r="I832" i="2"/>
  <c r="F256" i="2"/>
  <c r="I1024" i="2"/>
  <c r="F847" i="2"/>
  <c r="I891" i="2"/>
  <c r="F905" i="2"/>
  <c r="F960" i="2"/>
  <c r="F140" i="2"/>
  <c r="I198" i="2"/>
  <c r="F698" i="2"/>
  <c r="F699" i="2"/>
  <c r="G215" i="2"/>
  <c r="I813" i="2"/>
  <c r="J812" i="2"/>
  <c r="I749" i="2"/>
  <c r="G59" i="2"/>
  <c r="F1244" i="2"/>
  <c r="H1243" i="2"/>
  <c r="I93" i="2"/>
  <c r="J1278" i="2"/>
  <c r="I1278" i="2" s="1"/>
  <c r="I1279" i="2"/>
  <c r="K432" i="2"/>
  <c r="I433" i="2"/>
  <c r="G1099" i="2"/>
  <c r="F1100" i="2"/>
  <c r="H1320" i="2"/>
  <c r="H1322" i="2"/>
  <c r="K1322" i="2"/>
  <c r="K1320" i="2"/>
  <c r="F362" i="2"/>
  <c r="G360" i="2"/>
  <c r="J1080" i="2"/>
  <c r="I1081" i="2"/>
  <c r="G630" i="2"/>
  <c r="F631" i="2"/>
  <c r="I639" i="2"/>
  <c r="J637" i="2"/>
  <c r="K1115" i="2"/>
  <c r="I1116" i="2"/>
  <c r="K1118" i="2"/>
  <c r="I1118" i="2" s="1"/>
  <c r="I1119" i="2"/>
  <c r="H397" i="2"/>
  <c r="F397" i="2" s="1"/>
  <c r="F398" i="2"/>
  <c r="I1149" i="2"/>
  <c r="J1148" i="2"/>
  <c r="I865" i="2"/>
  <c r="K863" i="2"/>
  <c r="I896" i="2"/>
  <c r="K895" i="2"/>
  <c r="K894" i="2" s="1"/>
  <c r="I276" i="2"/>
  <c r="F1403" i="2"/>
  <c r="G237" i="2"/>
  <c r="J360" i="2"/>
  <c r="J894" i="2"/>
  <c r="F933" i="2"/>
  <c r="G932" i="2"/>
  <c r="H976" i="2"/>
  <c r="F976" i="2" s="1"/>
  <c r="F977" i="2"/>
  <c r="G1231" i="2"/>
  <c r="G1229" i="2"/>
  <c r="J211" i="2"/>
  <c r="I211" i="2" s="1"/>
  <c r="I212" i="2"/>
  <c r="I602" i="2"/>
  <c r="G204" i="2"/>
  <c r="F1391" i="2"/>
  <c r="F385" i="2"/>
  <c r="F585" i="2"/>
  <c r="I905" i="2"/>
  <c r="I933" i="2"/>
  <c r="I377" i="2"/>
  <c r="F549" i="2"/>
  <c r="I551" i="2"/>
  <c r="I592" i="2"/>
  <c r="F611" i="2"/>
  <c r="H628" i="2"/>
  <c r="J789" i="2"/>
  <c r="J788" i="2" s="1"/>
  <c r="F184" i="2"/>
  <c r="G715" i="2"/>
  <c r="F103" i="2"/>
  <c r="F244" i="2"/>
  <c r="J557" i="2"/>
  <c r="I557" i="2" s="1"/>
  <c r="I558" i="2"/>
  <c r="I146" i="2"/>
  <c r="F1299" i="2"/>
  <c r="G269" i="2"/>
  <c r="F270" i="2"/>
  <c r="G530" i="2"/>
  <c r="I37" i="2"/>
  <c r="I36" i="2" s="1"/>
  <c r="K1256" i="2"/>
  <c r="K1255" i="2" s="1"/>
  <c r="J445" i="2"/>
  <c r="H1382" i="2"/>
  <c r="F1383" i="2"/>
  <c r="H577" i="2"/>
  <c r="I323" i="2"/>
  <c r="H1201" i="2"/>
  <c r="H1200" i="2" s="1"/>
  <c r="K237" i="2"/>
  <c r="I674" i="2"/>
  <c r="H373" i="2"/>
  <c r="H249" i="2"/>
  <c r="I38" i="2"/>
  <c r="J1306" i="2"/>
  <c r="H531" i="2"/>
  <c r="H530" i="2" s="1"/>
  <c r="K563" i="2"/>
  <c r="K562" i="2" s="1"/>
  <c r="I1396" i="2"/>
  <c r="K315" i="2"/>
  <c r="H748" i="2"/>
  <c r="H747" i="2" s="1"/>
  <c r="H746" i="2" s="1"/>
  <c r="K1270" i="2"/>
  <c r="K1269" i="2" s="1"/>
  <c r="G959" i="2"/>
  <c r="G1167" i="2" l="1"/>
  <c r="G1166" i="2" s="1"/>
  <c r="G1165" i="2" s="1"/>
  <c r="F1165" i="2" s="1"/>
  <c r="I324" i="2"/>
  <c r="F1147" i="2"/>
  <c r="F1169" i="2"/>
  <c r="F299" i="2"/>
  <c r="F1148" i="2"/>
  <c r="F401" i="2"/>
  <c r="F298" i="2"/>
  <c r="J698" i="2"/>
  <c r="J697" i="2" s="1"/>
  <c r="J696" i="2" s="1"/>
  <c r="J695" i="2" s="1"/>
  <c r="F31" i="2"/>
  <c r="I699" i="2"/>
  <c r="K91" i="2"/>
  <c r="K90" i="2" s="1"/>
  <c r="F99" i="2"/>
  <c r="J99" i="2"/>
  <c r="J92" i="2" s="1"/>
  <c r="I462" i="2"/>
  <c r="J461" i="2"/>
  <c r="F462" i="2"/>
  <c r="G461" i="2"/>
  <c r="F565" i="2"/>
  <c r="H564" i="2"/>
  <c r="J564" i="2"/>
  <c r="J563" i="2" s="1"/>
  <c r="I563" i="2" s="1"/>
  <c r="G564" i="2"/>
  <c r="F1095" i="2"/>
  <c r="G1139" i="2"/>
  <c r="J1409" i="2"/>
  <c r="J1408" i="2" s="1"/>
  <c r="F1370" i="2"/>
  <c r="I1412" i="2"/>
  <c r="I1343" i="2"/>
  <c r="F71" i="2"/>
  <c r="H1228" i="2"/>
  <c r="H1227" i="2" s="1"/>
  <c r="J249" i="2"/>
  <c r="J248" i="2" s="1"/>
  <c r="J247" i="2" s="1"/>
  <c r="I247" i="2" s="1"/>
  <c r="J945" i="2"/>
  <c r="I1397" i="2"/>
  <c r="F431" i="2"/>
  <c r="F1236" i="2"/>
  <c r="I1230" i="2"/>
  <c r="F1412" i="2"/>
  <c r="F839" i="2"/>
  <c r="H1068" i="2"/>
  <c r="H1067" i="2" s="1"/>
  <c r="F25" i="2"/>
  <c r="F636" i="2"/>
  <c r="F1258" i="2"/>
  <c r="F1141" i="2"/>
  <c r="I62" i="2"/>
  <c r="I61" i="2" s="1"/>
  <c r="I1433" i="2"/>
  <c r="K1284" i="2"/>
  <c r="K1283" i="2" s="1"/>
  <c r="K1349" i="2"/>
  <c r="I1349" i="2" s="1"/>
  <c r="I1252" i="2"/>
  <c r="I1446" i="2"/>
  <c r="F474" i="2"/>
  <c r="G473" i="2"/>
  <c r="G472" i="2" s="1"/>
  <c r="I474" i="2"/>
  <c r="J473" i="2"/>
  <c r="J472" i="2" s="1"/>
  <c r="J471" i="2" s="1"/>
  <c r="H275" i="2"/>
  <c r="H274" i="2" s="1"/>
  <c r="H712" i="2"/>
  <c r="H706" i="2" s="1"/>
  <c r="H705" i="2" s="1"/>
  <c r="I1354" i="2"/>
  <c r="F136" i="2"/>
  <c r="K21" i="2"/>
  <c r="K20" i="2" s="1"/>
  <c r="I20" i="2" s="1"/>
  <c r="I1424" i="2"/>
  <c r="J713" i="2"/>
  <c r="I713" i="2" s="1"/>
  <c r="G739" i="2"/>
  <c r="F739" i="2" s="1"/>
  <c r="I1143" i="2"/>
  <c r="F316" i="2"/>
  <c r="G410" i="2"/>
  <c r="F410" i="2" s="1"/>
  <c r="F216" i="2"/>
  <c r="I685" i="2"/>
  <c r="I118" i="2"/>
  <c r="I216" i="2"/>
  <c r="K1340" i="2"/>
  <c r="K1339" i="2" s="1"/>
  <c r="I417" i="2"/>
  <c r="J416" i="2"/>
  <c r="K1395" i="2"/>
  <c r="K1394" i="2" s="1"/>
  <c r="I60" i="2"/>
  <c r="I59" i="2" s="1"/>
  <c r="I402" i="2"/>
  <c r="I401" i="2" s="1"/>
  <c r="F40" i="2"/>
  <c r="F729" i="2"/>
  <c r="K619" i="2"/>
  <c r="K618" i="2" s="1"/>
  <c r="J381" i="2"/>
  <c r="I517" i="2"/>
  <c r="G748" i="2"/>
  <c r="G747" i="2" s="1"/>
  <c r="G746" i="2" s="1"/>
  <c r="F746" i="2" s="1"/>
  <c r="F1445" i="2"/>
  <c r="I1405" i="2"/>
  <c r="F750" i="2"/>
  <c r="I1398" i="2"/>
  <c r="I1418" i="2"/>
  <c r="G691" i="2"/>
  <c r="F691" i="2" s="1"/>
  <c r="F624" i="2"/>
  <c r="H619" i="2"/>
  <c r="H618" i="2" s="1"/>
  <c r="J620" i="2"/>
  <c r="I620" i="2" s="1"/>
  <c r="I621" i="2"/>
  <c r="G620" i="2"/>
  <c r="F620" i="2" s="1"/>
  <c r="F621" i="2"/>
  <c r="K512" i="2"/>
  <c r="K511" i="2" s="1"/>
  <c r="I1287" i="2"/>
  <c r="I1445" i="2"/>
  <c r="F1396" i="2"/>
  <c r="F22" i="2"/>
  <c r="F1292" i="2"/>
  <c r="I988" i="2"/>
  <c r="J453" i="2"/>
  <c r="J452" i="2" s="1"/>
  <c r="J451" i="2" s="1"/>
  <c r="J691" i="2"/>
  <c r="I692" i="2"/>
  <c r="J1423" i="2"/>
  <c r="J1422" i="2" s="1"/>
  <c r="H1312" i="2"/>
  <c r="H1311" i="2" s="1"/>
  <c r="H661" i="2"/>
  <c r="F661" i="2" s="1"/>
  <c r="I765" i="2"/>
  <c r="J1340" i="2"/>
  <c r="J1339" i="2" s="1"/>
  <c r="I456" i="2"/>
  <c r="I190" i="2"/>
  <c r="I217" i="2"/>
  <c r="I1169" i="2"/>
  <c r="F1294" i="2"/>
  <c r="I498" i="2"/>
  <c r="F791" i="2"/>
  <c r="G1423" i="2"/>
  <c r="F1287" i="2"/>
  <c r="J1168" i="2"/>
  <c r="I1168" i="2" s="1"/>
  <c r="I750" i="2"/>
  <c r="F1349" i="2"/>
  <c r="F1284" i="2"/>
  <c r="I684" i="2"/>
  <c r="F1436" i="2"/>
  <c r="I715" i="2"/>
  <c r="I1437" i="2"/>
  <c r="J1140" i="2"/>
  <c r="I729" i="2"/>
  <c r="I1314" i="2"/>
  <c r="G1312" i="2"/>
  <c r="G1311" i="2" s="1"/>
  <c r="F1286" i="2"/>
  <c r="I80" i="2"/>
  <c r="I1353" i="2"/>
  <c r="K204" i="2"/>
  <c r="K203" i="2" s="1"/>
  <c r="J782" i="2"/>
  <c r="I839" i="2"/>
  <c r="I1231" i="2"/>
  <c r="K1409" i="2"/>
  <c r="I230" i="2"/>
  <c r="I1315" i="2"/>
  <c r="F135" i="2"/>
  <c r="H134" i="2"/>
  <c r="H133" i="2" s="1"/>
  <c r="H132" i="2" s="1"/>
  <c r="H228" i="2"/>
  <c r="F228" i="2" s="1"/>
  <c r="F723" i="2"/>
  <c r="F367" i="2"/>
  <c r="H789" i="2"/>
  <c r="F789" i="2" s="1"/>
  <c r="G536" i="2"/>
  <c r="G535" i="2" s="1"/>
  <c r="F535" i="2" s="1"/>
  <c r="F230" i="2"/>
  <c r="F137" i="2"/>
  <c r="G1032" i="2"/>
  <c r="G1023" i="2" s="1"/>
  <c r="G1022" i="2" s="1"/>
  <c r="F1425" i="2"/>
  <c r="K524" i="2"/>
  <c r="I524" i="2" s="1"/>
  <c r="I223" i="2"/>
  <c r="F772" i="2"/>
  <c r="I81" i="2"/>
  <c r="I454" i="2"/>
  <c r="F1405" i="2"/>
  <c r="F1107" i="2"/>
  <c r="I227" i="2"/>
  <c r="F123" i="2"/>
  <c r="F1293" i="2"/>
  <c r="G945" i="2"/>
  <c r="F1257" i="2"/>
  <c r="K1298" i="2"/>
  <c r="K1297" i="2" s="1"/>
  <c r="I136" i="2"/>
  <c r="I1369" i="2"/>
  <c r="I951" i="2"/>
  <c r="K1328" i="2"/>
  <c r="I1328" i="2" s="1"/>
  <c r="G1006" i="2"/>
  <c r="G996" i="2" s="1"/>
  <c r="H1094" i="2"/>
  <c r="H1093" i="2" s="1"/>
  <c r="I532" i="2"/>
  <c r="G380" i="2"/>
  <c r="I1175" i="2"/>
  <c r="K1423" i="2"/>
  <c r="K1422" i="2" s="1"/>
  <c r="G1418" i="2"/>
  <c r="F1418" i="2" s="1"/>
  <c r="K789" i="2"/>
  <c r="K788" i="2" s="1"/>
  <c r="K787" i="2" s="1"/>
  <c r="G1404" i="2"/>
  <c r="F1404" i="2" s="1"/>
  <c r="F1417" i="2"/>
  <c r="F895" i="2"/>
  <c r="F572" i="2"/>
  <c r="F740" i="2"/>
  <c r="I228" i="2"/>
  <c r="H21" i="2"/>
  <c r="H20" i="2" s="1"/>
  <c r="H19" i="2" s="1"/>
  <c r="H18" i="2" s="1"/>
  <c r="H945" i="2"/>
  <c r="I519" i="2"/>
  <c r="G1187" i="2"/>
  <c r="G1186" i="2" s="1"/>
  <c r="F571" i="2"/>
  <c r="G563" i="2"/>
  <c r="K1006" i="2"/>
  <c r="K996" i="2" s="1"/>
  <c r="K995" i="2" s="1"/>
  <c r="J661" i="2"/>
  <c r="I661" i="2" s="1"/>
  <c r="F163" i="2"/>
  <c r="F455" i="2"/>
  <c r="F1426" i="2"/>
  <c r="I1419" i="2"/>
  <c r="I348" i="2"/>
  <c r="F391" i="2"/>
  <c r="I1165" i="2"/>
  <c r="G1381" i="2"/>
  <c r="G1380" i="2" s="1"/>
  <c r="H1122" i="2"/>
  <c r="H1121" i="2" s="1"/>
  <c r="H1105" i="2" s="1"/>
  <c r="I1007" i="2"/>
  <c r="I662" i="2"/>
  <c r="I579" i="2"/>
  <c r="I1167" i="2"/>
  <c r="I368" i="2"/>
  <c r="F1188" i="2"/>
  <c r="I1370" i="2"/>
  <c r="I229" i="2"/>
  <c r="I980" i="2"/>
  <c r="I533" i="2"/>
  <c r="I340" i="2"/>
  <c r="F1335" i="2"/>
  <c r="I540" i="2"/>
  <c r="I932" i="2"/>
  <c r="G1340" i="2"/>
  <c r="F613" i="2"/>
  <c r="K179" i="2"/>
  <c r="K178" i="2" s="1"/>
  <c r="J628" i="2"/>
  <c r="I628" i="2" s="1"/>
  <c r="I163" i="2"/>
  <c r="I137" i="2"/>
  <c r="F126" i="2"/>
  <c r="F124" i="2"/>
  <c r="F1409" i="2"/>
  <c r="G460" i="2"/>
  <c r="F460" i="2" s="1"/>
  <c r="I222" i="2"/>
  <c r="J221" i="2"/>
  <c r="J1202" i="2"/>
  <c r="I1202" i="2" s="1"/>
  <c r="I1203" i="2"/>
  <c r="G817" i="2"/>
  <c r="F80" i="2"/>
  <c r="I714" i="2"/>
  <c r="I446" i="2"/>
  <c r="I135" i="2"/>
  <c r="I499" i="2"/>
  <c r="G145" i="2"/>
  <c r="J817" i="2"/>
  <c r="F1395" i="2"/>
  <c r="I1166" i="2"/>
  <c r="F722" i="2"/>
  <c r="G1122" i="2"/>
  <c r="G1121" i="2" s="1"/>
  <c r="G1105" i="2" s="1"/>
  <c r="G1104" i="2" s="1"/>
  <c r="K1122" i="2"/>
  <c r="I1122" i="2" s="1"/>
  <c r="F164" i="2"/>
  <c r="F508" i="2"/>
  <c r="F828" i="2"/>
  <c r="G79" i="2"/>
  <c r="G78" i="2" s="1"/>
  <c r="G77" i="2" s="1"/>
  <c r="F277" i="2"/>
  <c r="F125" i="2"/>
  <c r="J1326" i="2"/>
  <c r="J1325" i="2" s="1"/>
  <c r="G281" i="2"/>
  <c r="K722" i="2"/>
  <c r="K712" i="2" s="1"/>
  <c r="I1245" i="2"/>
  <c r="G601" i="2"/>
  <c r="G600" i="2" s="1"/>
  <c r="I730" i="2"/>
  <c r="J806" i="2"/>
  <c r="I806" i="2" s="1"/>
  <c r="I989" i="2"/>
  <c r="G1079" i="2"/>
  <c r="G1078" i="2" s="1"/>
  <c r="F1078" i="2" s="1"/>
  <c r="J1293" i="2"/>
  <c r="I1293" i="2" s="1"/>
  <c r="I613" i="2"/>
  <c r="I1447" i="2"/>
  <c r="F278" i="2"/>
  <c r="I351" i="2"/>
  <c r="G782" i="2"/>
  <c r="G781" i="2" s="1"/>
  <c r="G780" i="2" s="1"/>
  <c r="G779" i="2" s="1"/>
  <c r="F779" i="2" s="1"/>
  <c r="I114" i="2"/>
  <c r="K113" i="2"/>
  <c r="I113" i="2" s="1"/>
  <c r="H817" i="2"/>
  <c r="J1250" i="2"/>
  <c r="I1250" i="2" s="1"/>
  <c r="I1174" i="2"/>
  <c r="F1307" i="2"/>
  <c r="F400" i="2"/>
  <c r="F179" i="2"/>
  <c r="I508" i="2"/>
  <c r="I1095" i="2"/>
  <c r="J601" i="2"/>
  <c r="F1397" i="2"/>
  <c r="F1439" i="2"/>
  <c r="I347" i="2"/>
  <c r="I164" i="2"/>
  <c r="F324" i="2"/>
  <c r="H979" i="2"/>
  <c r="H563" i="2"/>
  <c r="H562" i="2" s="1"/>
  <c r="G249" i="2"/>
  <c r="G248" i="2" s="1"/>
  <c r="G247" i="2" s="1"/>
  <c r="F1336" i="2"/>
  <c r="H601" i="2"/>
  <c r="H600" i="2" s="1"/>
  <c r="H599" i="2" s="1"/>
  <c r="I350" i="2"/>
  <c r="F989" i="2"/>
  <c r="I990" i="2"/>
  <c r="F1398" i="2"/>
  <c r="I447" i="2"/>
  <c r="H997" i="2"/>
  <c r="F997" i="2" s="1"/>
  <c r="F988" i="2"/>
  <c r="J512" i="2"/>
  <c r="J511" i="2" s="1"/>
  <c r="I945" i="2"/>
  <c r="I1244" i="2"/>
  <c r="J1243" i="2"/>
  <c r="I1243" i="2" s="1"/>
  <c r="J333" i="2"/>
  <c r="J332" i="2" s="1"/>
  <c r="J331" i="2" s="1"/>
  <c r="I339" i="2"/>
  <c r="F990" i="2"/>
  <c r="I99" i="2"/>
  <c r="I931" i="2"/>
  <c r="I516" i="2"/>
  <c r="I1107" i="2"/>
  <c r="G1270" i="2"/>
  <c r="I349" i="2"/>
  <c r="I584" i="2"/>
  <c r="G122" i="2"/>
  <c r="G121" i="2" s="1"/>
  <c r="F121" i="2" s="1"/>
  <c r="F1437" i="2"/>
  <c r="J536" i="2"/>
  <c r="J535" i="2" s="1"/>
  <c r="J529" i="2" s="1"/>
  <c r="J1032" i="2"/>
  <c r="J1023" i="2" s="1"/>
  <c r="J1022" i="2" s="1"/>
  <c r="I1033" i="2"/>
  <c r="K1032" i="2"/>
  <c r="I22" i="2"/>
  <c r="I124" i="2"/>
  <c r="J123" i="2"/>
  <c r="J122" i="2" s="1"/>
  <c r="H61" i="2"/>
  <c r="H60" i="2" s="1"/>
  <c r="F62" i="2"/>
  <c r="F61" i="2" s="1"/>
  <c r="I642" i="2"/>
  <c r="J641" i="2"/>
  <c r="I641" i="2" s="1"/>
  <c r="G526" i="2"/>
  <c r="F527" i="2"/>
  <c r="H446" i="2"/>
  <c r="F447" i="2"/>
  <c r="G491" i="2"/>
  <c r="F492" i="2"/>
  <c r="G1446" i="2"/>
  <c r="F1446" i="2" s="1"/>
  <c r="F1447" i="2"/>
  <c r="J1265" i="2"/>
  <c r="I1266" i="2"/>
  <c r="F1252" i="2"/>
  <c r="G1251" i="2"/>
  <c r="F1189" i="2"/>
  <c r="F1190" i="2"/>
  <c r="K1028" i="2"/>
  <c r="I1028" i="2" s="1"/>
  <c r="I1029" i="2"/>
  <c r="F656" i="2"/>
  <c r="H655" i="2"/>
  <c r="F655" i="2" s="1"/>
  <c r="G498" i="2"/>
  <c r="F499" i="2"/>
  <c r="F1357" i="2"/>
  <c r="G1356" i="2"/>
  <c r="G788" i="2"/>
  <c r="G21" i="2"/>
  <c r="G20" i="2" s="1"/>
  <c r="G19" i="2" s="1"/>
  <c r="I125" i="2"/>
  <c r="G512" i="2"/>
  <c r="F512" i="2" s="1"/>
  <c r="F365" i="2"/>
  <c r="F985" i="2"/>
  <c r="F1062" i="2"/>
  <c r="K536" i="2"/>
  <c r="K535" i="2" s="1"/>
  <c r="I1111" i="2"/>
  <c r="F608" i="2"/>
  <c r="J1196" i="2"/>
  <c r="I1196" i="2" s="1"/>
  <c r="I1197" i="2"/>
  <c r="I1210" i="2"/>
  <c r="J1209" i="2"/>
  <c r="K1068" i="2"/>
  <c r="F1106" i="2"/>
  <c r="H1432" i="2"/>
  <c r="F1432" i="2" s="1"/>
  <c r="F1433" i="2"/>
  <c r="I761" i="2"/>
  <c r="J760" i="2"/>
  <c r="G761" i="2"/>
  <c r="G760" i="2" s="1"/>
  <c r="G759" i="2" s="1"/>
  <c r="G758" i="2" s="1"/>
  <c r="F765" i="2"/>
  <c r="K214" i="2"/>
  <c r="I214" i="2" s="1"/>
  <c r="I215" i="2"/>
  <c r="H155" i="2"/>
  <c r="F156" i="2"/>
  <c r="H1361" i="2"/>
  <c r="F1362" i="2"/>
  <c r="F1440" i="2"/>
  <c r="H114" i="2"/>
  <c r="F773" i="2"/>
  <c r="G979" i="2"/>
  <c r="F980" i="2"/>
  <c r="G302" i="2"/>
  <c r="F303" i="2"/>
  <c r="G339" i="2"/>
  <c r="F339" i="2" s="1"/>
  <c r="F340" i="2"/>
  <c r="I1258" i="2"/>
  <c r="J1257" i="2"/>
  <c r="I1257" i="2" s="1"/>
  <c r="H91" i="2"/>
  <c r="H90" i="2" s="1"/>
  <c r="I1376" i="2"/>
  <c r="F1306" i="2"/>
  <c r="H1298" i="2"/>
  <c r="G697" i="2"/>
  <c r="F697" i="2" s="1"/>
  <c r="F432" i="2"/>
  <c r="F554" i="2"/>
  <c r="K979" i="2"/>
  <c r="I979" i="2" s="1"/>
  <c r="I426" i="2"/>
  <c r="I537" i="2"/>
  <c r="H67" i="2"/>
  <c r="F68" i="2"/>
  <c r="H1196" i="2"/>
  <c r="F1196" i="2" s="1"/>
  <c r="F1197" i="2"/>
  <c r="F648" i="2"/>
  <c r="G647" i="2"/>
  <c r="K173" i="2"/>
  <c r="I174" i="2"/>
  <c r="I1183" i="2"/>
  <c r="J1182" i="2"/>
  <c r="J67" i="2"/>
  <c r="I68" i="2"/>
  <c r="I773" i="2"/>
  <c r="J772" i="2"/>
  <c r="G1237" i="2"/>
  <c r="F1237" i="2" s="1"/>
  <c r="F1238" i="2"/>
  <c r="K1223" i="2"/>
  <c r="I1224" i="2"/>
  <c r="K1189" i="2"/>
  <c r="I1189" i="2" s="1"/>
  <c r="I1190" i="2"/>
  <c r="J1061" i="2"/>
  <c r="I1062" i="2"/>
  <c r="G1060" i="2"/>
  <c r="F1061" i="2"/>
  <c r="I648" i="2"/>
  <c r="J647" i="2"/>
  <c r="J624" i="2"/>
  <c r="I625" i="2"/>
  <c r="G584" i="2"/>
  <c r="F591" i="2"/>
  <c r="G578" i="2"/>
  <c r="F579" i="2"/>
  <c r="H558" i="2"/>
  <c r="F559" i="2"/>
  <c r="J439" i="2"/>
  <c r="I440" i="2"/>
  <c r="G426" i="2"/>
  <c r="F427" i="2"/>
  <c r="K410" i="2"/>
  <c r="I410" i="2" s="1"/>
  <c r="I411" i="2"/>
  <c r="J297" i="2"/>
  <c r="I298" i="2"/>
  <c r="I283" i="2"/>
  <c r="J282" i="2"/>
  <c r="J270" i="2"/>
  <c r="I271" i="2"/>
  <c r="H223" i="2"/>
  <c r="F224" i="2"/>
  <c r="K155" i="2"/>
  <c r="I156" i="2"/>
  <c r="J1272" i="2"/>
  <c r="I1273" i="2"/>
  <c r="F454" i="2"/>
  <c r="G453" i="2"/>
  <c r="G295" i="2"/>
  <c r="F296" i="2"/>
  <c r="K682" i="2"/>
  <c r="I682" i="2" s="1"/>
  <c r="I683" i="2"/>
  <c r="F595" i="2"/>
  <c r="G594" i="2"/>
  <c r="F594" i="2" s="1"/>
  <c r="J496" i="2"/>
  <c r="I497" i="2"/>
  <c r="G349" i="2"/>
  <c r="F350" i="2"/>
  <c r="I1216" i="2"/>
  <c r="J1215" i="2"/>
  <c r="J1214" i="2" s="1"/>
  <c r="I1229" i="2"/>
  <c r="J1237" i="2"/>
  <c r="I1237" i="2" s="1"/>
  <c r="I1238" i="2"/>
  <c r="H53" i="2"/>
  <c r="F54" i="2"/>
  <c r="I1187" i="2"/>
  <c r="J1284" i="2"/>
  <c r="J1283" i="2" s="1"/>
  <c r="I1285" i="2"/>
  <c r="J1439" i="2"/>
  <c r="I1439" i="2" s="1"/>
  <c r="I1440" i="2"/>
  <c r="F1166" i="2"/>
  <c r="G334" i="2"/>
  <c r="F335" i="2"/>
  <c r="I1384" i="2"/>
  <c r="J1383" i="2"/>
  <c r="G1222" i="2"/>
  <c r="F1222" i="2" s="1"/>
  <c r="F1223" i="2"/>
  <c r="I1228" i="2"/>
  <c r="G1342" i="2"/>
  <c r="F1342" i="2" s="1"/>
  <c r="F1343" i="2"/>
  <c r="H1368" i="2"/>
  <c r="F1369" i="2"/>
  <c r="G1326" i="2"/>
  <c r="G1325" i="2" s="1"/>
  <c r="F1334" i="2"/>
  <c r="F1216" i="2"/>
  <c r="I595" i="2"/>
  <c r="J594" i="2"/>
  <c r="I594" i="2" s="1"/>
  <c r="I425" i="2"/>
  <c r="K424" i="2"/>
  <c r="I1188" i="2"/>
  <c r="I54" i="2"/>
  <c r="J189" i="2"/>
  <c r="I189" i="2" s="1"/>
  <c r="H1006" i="2"/>
  <c r="I1155" i="2"/>
  <c r="I894" i="2"/>
  <c r="F323" i="2"/>
  <c r="G322" i="2"/>
  <c r="H760" i="2"/>
  <c r="F1155" i="2"/>
  <c r="H1154" i="2"/>
  <c r="F1154" i="2" s="1"/>
  <c r="F1024" i="2"/>
  <c r="K380" i="2"/>
  <c r="F1139" i="2"/>
  <c r="J583" i="2"/>
  <c r="I1156" i="2"/>
  <c r="G812" i="2"/>
  <c r="F813" i="2"/>
  <c r="F190" i="2"/>
  <c r="H189" i="2"/>
  <c r="F189" i="2" s="1"/>
  <c r="J1093" i="2"/>
  <c r="I1094" i="2"/>
  <c r="F1146" i="2"/>
  <c r="J302" i="2"/>
  <c r="I303" i="2"/>
  <c r="F366" i="2"/>
  <c r="I400" i="2"/>
  <c r="F433" i="2"/>
  <c r="K472" i="2"/>
  <c r="G683" i="2"/>
  <c r="F684" i="2"/>
  <c r="K459" i="2"/>
  <c r="I895" i="2"/>
  <c r="F485" i="2"/>
  <c r="F93" i="2"/>
  <c r="H524" i="2"/>
  <c r="H505" i="2" s="1"/>
  <c r="I507" i="2"/>
  <c r="J506" i="2"/>
  <c r="G1202" i="2"/>
  <c r="F1203" i="2"/>
  <c r="H770" i="2"/>
  <c r="F771" i="2"/>
  <c r="F146" i="2"/>
  <c r="H331" i="2"/>
  <c r="K530" i="2"/>
  <c r="I531" i="2"/>
  <c r="G309" i="2"/>
  <c r="F315" i="2"/>
  <c r="K677" i="2"/>
  <c r="I678" i="2"/>
  <c r="G506" i="2"/>
  <c r="F507" i="2"/>
  <c r="J577" i="2"/>
  <c r="I577" i="2" s="1"/>
  <c r="I578" i="2"/>
  <c r="H1023" i="2"/>
  <c r="G1181" i="2"/>
  <c r="F1182" i="2"/>
  <c r="G1067" i="2"/>
  <c r="K78" i="2"/>
  <c r="I79" i="2"/>
  <c r="H1326" i="2"/>
  <c r="H1325" i="2" s="1"/>
  <c r="F1327" i="2"/>
  <c r="H418" i="2"/>
  <c r="F419" i="2"/>
  <c r="F1175" i="2"/>
  <c r="H1174" i="2"/>
  <c r="K332" i="2"/>
  <c r="G444" i="2"/>
  <c r="F178" i="2"/>
  <c r="F381" i="2"/>
  <c r="H677" i="2"/>
  <c r="F677" i="2" s="1"/>
  <c r="F678" i="2"/>
  <c r="K490" i="2"/>
  <c r="I490" i="2" s="1"/>
  <c r="I491" i="2"/>
  <c r="G1375" i="2"/>
  <c r="F1376" i="2"/>
  <c r="G1264" i="2"/>
  <c r="F1265" i="2"/>
  <c r="K697" i="2"/>
  <c r="J996" i="2"/>
  <c r="J995" i="2" s="1"/>
  <c r="I997" i="2"/>
  <c r="J372" i="2"/>
  <c r="I373" i="2"/>
  <c r="I52" i="2"/>
  <c r="J51" i="2"/>
  <c r="F1320" i="2"/>
  <c r="F715" i="2"/>
  <c r="G714" i="2"/>
  <c r="G713" i="2" s="1"/>
  <c r="F204" i="2"/>
  <c r="G203" i="2"/>
  <c r="G1228" i="2"/>
  <c r="G1227" i="2" s="1"/>
  <c r="F1229" i="2"/>
  <c r="F932" i="2"/>
  <c r="G931" i="2"/>
  <c r="F931" i="2" s="1"/>
  <c r="I360" i="2"/>
  <c r="J359" i="2"/>
  <c r="K862" i="2"/>
  <c r="K817" i="2" s="1"/>
  <c r="I863" i="2"/>
  <c r="I1148" i="2"/>
  <c r="J1147" i="2"/>
  <c r="J1146" i="2" s="1"/>
  <c r="J636" i="2"/>
  <c r="I637" i="2"/>
  <c r="G359" i="2"/>
  <c r="F360" i="2"/>
  <c r="I1320" i="2"/>
  <c r="K1312" i="2"/>
  <c r="K1311" i="2" s="1"/>
  <c r="H1321" i="2"/>
  <c r="F1321" i="2" s="1"/>
  <c r="F1322" i="2"/>
  <c r="J91" i="2"/>
  <c r="I92" i="2"/>
  <c r="F1243" i="2"/>
  <c r="H1242" i="2"/>
  <c r="H1241" i="2" s="1"/>
  <c r="J747" i="2"/>
  <c r="I748" i="2"/>
  <c r="F1231" i="2"/>
  <c r="G1230" i="2"/>
  <c r="F1230" i="2" s="1"/>
  <c r="G236" i="2"/>
  <c r="F237" i="2"/>
  <c r="K1114" i="2"/>
  <c r="I1115" i="2"/>
  <c r="G629" i="2"/>
  <c r="F630" i="2"/>
  <c r="I1080" i="2"/>
  <c r="J1079" i="2"/>
  <c r="K1321" i="2"/>
  <c r="I1321" i="2" s="1"/>
  <c r="I1322" i="2"/>
  <c r="F1099" i="2"/>
  <c r="G1094" i="2"/>
  <c r="F1094" i="2" s="1"/>
  <c r="K431" i="2"/>
  <c r="I432" i="2"/>
  <c r="K133" i="2"/>
  <c r="I134" i="2"/>
  <c r="J1367" i="2"/>
  <c r="I1368" i="2"/>
  <c r="G51" i="2"/>
  <c r="J811" i="2"/>
  <c r="I812" i="2"/>
  <c r="F215" i="2"/>
  <c r="G214" i="2"/>
  <c r="F214" i="2" s="1"/>
  <c r="J204" i="2"/>
  <c r="H248" i="2"/>
  <c r="K236" i="2"/>
  <c r="I237" i="2"/>
  <c r="F959" i="2"/>
  <c r="G37" i="2"/>
  <c r="F38" i="2"/>
  <c r="K309" i="2"/>
  <c r="I315" i="2"/>
  <c r="I1306" i="2"/>
  <c r="J1298" i="2"/>
  <c r="J1297" i="2" s="1"/>
  <c r="H372" i="2"/>
  <c r="F373" i="2"/>
  <c r="J321" i="2"/>
  <c r="I322" i="2"/>
  <c r="F531" i="2"/>
  <c r="F747" i="2"/>
  <c r="H1381" i="2"/>
  <c r="H1380" i="2" s="1"/>
  <c r="F1382" i="2"/>
  <c r="F78" i="2"/>
  <c r="I445" i="2"/>
  <c r="J444" i="2"/>
  <c r="I1173" i="2"/>
  <c r="K1164" i="2"/>
  <c r="K1163" i="2" s="1"/>
  <c r="F530" i="2"/>
  <c r="G268" i="2"/>
  <c r="F269" i="2"/>
  <c r="G132" i="2"/>
  <c r="K758" i="2"/>
  <c r="F1167" i="2" l="1"/>
  <c r="H1104" i="2"/>
  <c r="H1103" i="2" s="1"/>
  <c r="H227" i="2"/>
  <c r="F227" i="2" s="1"/>
  <c r="I722" i="2"/>
  <c r="I248" i="2"/>
  <c r="J654" i="2"/>
  <c r="J653" i="2" s="1"/>
  <c r="F1068" i="2"/>
  <c r="I249" i="2"/>
  <c r="F1312" i="2"/>
  <c r="G371" i="2"/>
  <c r="G364" i="2" s="1"/>
  <c r="H1092" i="2"/>
  <c r="H1065" i="2" s="1"/>
  <c r="H1057" i="2" s="1"/>
  <c r="F1298" i="2"/>
  <c r="H1297" i="2"/>
  <c r="I1367" i="2"/>
  <c r="J1366" i="2"/>
  <c r="I1366" i="2" s="1"/>
  <c r="F1340" i="2"/>
  <c r="G1339" i="2"/>
  <c r="F1423" i="2"/>
  <c r="G1422" i="2"/>
  <c r="F1422" i="2" s="1"/>
  <c r="G1215" i="2"/>
  <c r="F1270" i="2"/>
  <c r="G1269" i="2"/>
  <c r="I1409" i="2"/>
  <c r="K1408" i="2"/>
  <c r="I1408" i="2" s="1"/>
  <c r="K19" i="2"/>
  <c r="K18" i="2" s="1"/>
  <c r="K1023" i="2"/>
  <c r="K1022" i="2" s="1"/>
  <c r="I1022" i="2" s="1"/>
  <c r="J380" i="2"/>
  <c r="I380" i="2" s="1"/>
  <c r="F133" i="2"/>
  <c r="K112" i="2"/>
  <c r="K111" i="2" s="1"/>
  <c r="F134" i="2"/>
  <c r="J505" i="2"/>
  <c r="I452" i="2"/>
  <c r="I698" i="2"/>
  <c r="K1327" i="2"/>
  <c r="K1326" i="2" s="1"/>
  <c r="K1325" i="2" s="1"/>
  <c r="G459" i="2"/>
  <c r="F459" i="2" s="1"/>
  <c r="I21" i="2"/>
  <c r="J712" i="2"/>
  <c r="J706" i="2" s="1"/>
  <c r="F461" i="2"/>
  <c r="F1187" i="2"/>
  <c r="K471" i="2"/>
  <c r="K458" i="2" s="1"/>
  <c r="K450" i="2" s="1"/>
  <c r="F281" i="2"/>
  <c r="G275" i="2"/>
  <c r="I221" i="2"/>
  <c r="F132" i="2"/>
  <c r="F748" i="2"/>
  <c r="K1121" i="2"/>
  <c r="F1122" i="2"/>
  <c r="I511" i="2"/>
  <c r="I381" i="2"/>
  <c r="I1395" i="2"/>
  <c r="F761" i="2"/>
  <c r="F780" i="2"/>
  <c r="I1340" i="2"/>
  <c r="G690" i="2"/>
  <c r="G689" i="2" s="1"/>
  <c r="F689" i="2" s="1"/>
  <c r="F19" i="2"/>
  <c r="H788" i="2"/>
  <c r="H787" i="2" s="1"/>
  <c r="I1394" i="2"/>
  <c r="K177" i="2"/>
  <c r="I1423" i="2"/>
  <c r="F249" i="2"/>
  <c r="I789" i="2"/>
  <c r="I453" i="2"/>
  <c r="I624" i="2"/>
  <c r="F536" i="2"/>
  <c r="K505" i="2"/>
  <c r="F506" i="2"/>
  <c r="J690" i="2"/>
  <c r="I691" i="2"/>
  <c r="G511" i="2"/>
  <c r="F511" i="2" s="1"/>
  <c r="F1032" i="2"/>
  <c r="F473" i="2"/>
  <c r="I123" i="2"/>
  <c r="F979" i="2"/>
  <c r="I1140" i="2"/>
  <c r="J1139" i="2"/>
  <c r="I1139" i="2" s="1"/>
  <c r="I472" i="2"/>
  <c r="I1436" i="2"/>
  <c r="J781" i="2"/>
  <c r="I782" i="2"/>
  <c r="F564" i="2"/>
  <c r="G696" i="2"/>
  <c r="G695" i="2" s="1"/>
  <c r="F20" i="2"/>
  <c r="I333" i="2"/>
  <c r="I512" i="2"/>
  <c r="H996" i="2"/>
  <c r="H995" i="2" s="1"/>
  <c r="I416" i="2"/>
  <c r="F1006" i="2"/>
  <c r="H654" i="2"/>
  <c r="F654" i="2" s="1"/>
  <c r="I536" i="2"/>
  <c r="F1079" i="2"/>
  <c r="I1032" i="2"/>
  <c r="F601" i="2"/>
  <c r="I564" i="2"/>
  <c r="G529" i="2"/>
  <c r="J1242" i="2"/>
  <c r="F21" i="2"/>
  <c r="K371" i="2"/>
  <c r="K364" i="2" s="1"/>
  <c r="F79" i="2"/>
  <c r="I1006" i="2"/>
  <c r="F380" i="2"/>
  <c r="F122" i="2"/>
  <c r="I179" i="2"/>
  <c r="I178" i="2"/>
  <c r="F782" i="2"/>
  <c r="F781" i="2"/>
  <c r="J600" i="2"/>
  <c r="I601" i="2"/>
  <c r="H816" i="2"/>
  <c r="H805" i="2" s="1"/>
  <c r="F1121" i="2"/>
  <c r="I535" i="2"/>
  <c r="G497" i="2"/>
  <c r="F498" i="2"/>
  <c r="J1264" i="2"/>
  <c r="I1265" i="2"/>
  <c r="G490" i="2"/>
  <c r="F490" i="2" s="1"/>
  <c r="F491" i="2"/>
  <c r="H445" i="2"/>
  <c r="F446" i="2"/>
  <c r="G525" i="2"/>
  <c r="F526" i="2"/>
  <c r="H59" i="2"/>
  <c r="F59" i="2" s="1"/>
  <c r="F60" i="2"/>
  <c r="F1356" i="2"/>
  <c r="G1355" i="2"/>
  <c r="G1250" i="2"/>
  <c r="F1251" i="2"/>
  <c r="I1209" i="2"/>
  <c r="J1201" i="2"/>
  <c r="J1200" i="2" s="1"/>
  <c r="K1067" i="2"/>
  <c r="I1068" i="2"/>
  <c r="H1354" i="2"/>
  <c r="H1353" i="2" s="1"/>
  <c r="F1361" i="2"/>
  <c r="H154" i="2"/>
  <c r="F155" i="2"/>
  <c r="F302" i="2"/>
  <c r="G301" i="2"/>
  <c r="F301" i="2" s="1"/>
  <c r="H113" i="2"/>
  <c r="F114" i="2"/>
  <c r="J759" i="2"/>
  <c r="I760" i="2"/>
  <c r="F817" i="2"/>
  <c r="H177" i="2"/>
  <c r="I473" i="2"/>
  <c r="H66" i="2"/>
  <c r="F67" i="2"/>
  <c r="F563" i="2"/>
  <c r="F1368" i="2"/>
  <c r="H1367" i="2"/>
  <c r="H1366" i="2" s="1"/>
  <c r="F334" i="2"/>
  <c r="G333" i="2"/>
  <c r="I1284" i="2"/>
  <c r="I1283" i="2"/>
  <c r="H52" i="2"/>
  <c r="F53" i="2"/>
  <c r="J460" i="2"/>
  <c r="I461" i="2"/>
  <c r="G348" i="2"/>
  <c r="F349" i="2"/>
  <c r="J495" i="2"/>
  <c r="I495" i="2" s="1"/>
  <c r="I496" i="2"/>
  <c r="F295" i="2"/>
  <c r="G294" i="2"/>
  <c r="F294" i="2" s="1"/>
  <c r="J1271" i="2"/>
  <c r="I1272" i="2"/>
  <c r="K154" i="2"/>
  <c r="I155" i="2"/>
  <c r="H222" i="2"/>
  <c r="F223" i="2"/>
  <c r="J269" i="2"/>
  <c r="I270" i="2"/>
  <c r="I297" i="2"/>
  <c r="J296" i="2"/>
  <c r="F426" i="2"/>
  <c r="G425" i="2"/>
  <c r="I439" i="2"/>
  <c r="J431" i="2"/>
  <c r="J430" i="2" s="1"/>
  <c r="H557" i="2"/>
  <c r="F558" i="2"/>
  <c r="G577" i="2"/>
  <c r="F577" i="2" s="1"/>
  <c r="F578" i="2"/>
  <c r="G583" i="2"/>
  <c r="F584" i="2"/>
  <c r="G1059" i="2"/>
  <c r="F1060" i="2"/>
  <c r="J1060" i="2"/>
  <c r="I1061" i="2"/>
  <c r="K1222" i="2"/>
  <c r="I1223" i="2"/>
  <c r="I67" i="2"/>
  <c r="J66" i="2"/>
  <c r="K172" i="2"/>
  <c r="I172" i="2" s="1"/>
  <c r="I173" i="2"/>
  <c r="K423" i="2"/>
  <c r="I423" i="2" s="1"/>
  <c r="I424" i="2"/>
  <c r="J1382" i="2"/>
  <c r="I1383" i="2"/>
  <c r="G452" i="2"/>
  <c r="F453" i="2"/>
  <c r="I282" i="2"/>
  <c r="J281" i="2"/>
  <c r="J275" i="2" s="1"/>
  <c r="I647" i="2"/>
  <c r="J646" i="2"/>
  <c r="I646" i="2" s="1"/>
  <c r="I772" i="2"/>
  <c r="J771" i="2"/>
  <c r="J1181" i="2"/>
  <c r="I1182" i="2"/>
  <c r="G646" i="2"/>
  <c r="F646" i="2" s="1"/>
  <c r="F647" i="2"/>
  <c r="I583" i="2"/>
  <c r="J582" i="2"/>
  <c r="I582" i="2" s="1"/>
  <c r="F322" i="2"/>
  <c r="G321" i="2"/>
  <c r="I1186" i="2"/>
  <c r="H759" i="2"/>
  <c r="F760" i="2"/>
  <c r="G811" i="2"/>
  <c r="F811" i="2" s="1"/>
  <c r="F812" i="2"/>
  <c r="J1092" i="2"/>
  <c r="I1093" i="2"/>
  <c r="G787" i="2"/>
  <c r="I302" i="2"/>
  <c r="J301" i="2"/>
  <c r="I301" i="2" s="1"/>
  <c r="I122" i="2"/>
  <c r="J121" i="2"/>
  <c r="I121" i="2" s="1"/>
  <c r="G91" i="2"/>
  <c r="F92" i="2"/>
  <c r="G682" i="2"/>
  <c r="F683" i="2"/>
  <c r="F472" i="2"/>
  <c r="K653" i="2"/>
  <c r="K652" i="2" s="1"/>
  <c r="I677" i="2"/>
  <c r="G308" i="2"/>
  <c r="F309" i="2"/>
  <c r="K529" i="2"/>
  <c r="I530" i="2"/>
  <c r="H769" i="2"/>
  <c r="F769" i="2" s="1"/>
  <c r="F770" i="2"/>
  <c r="G1201" i="2"/>
  <c r="G1200" i="2" s="1"/>
  <c r="F1200" i="2" s="1"/>
  <c r="F1202" i="2"/>
  <c r="I995" i="2"/>
  <c r="J562" i="2"/>
  <c r="I562" i="2" s="1"/>
  <c r="I506" i="2"/>
  <c r="J44" i="2"/>
  <c r="I51" i="2"/>
  <c r="F600" i="2"/>
  <c r="G599" i="2"/>
  <c r="F599" i="2" s="1"/>
  <c r="K331" i="2"/>
  <c r="I331" i="2" s="1"/>
  <c r="I332" i="2"/>
  <c r="G995" i="2"/>
  <c r="H417" i="2"/>
  <c r="H416" i="2" s="1"/>
  <c r="F418" i="2"/>
  <c r="F1326" i="2"/>
  <c r="I78" i="2"/>
  <c r="K77" i="2"/>
  <c r="G1066" i="2"/>
  <c r="F1066" i="2" s="1"/>
  <c r="F1067" i="2"/>
  <c r="G1180" i="2"/>
  <c r="F1181" i="2"/>
  <c r="F1023" i="2"/>
  <c r="H1022" i="2"/>
  <c r="I372" i="2"/>
  <c r="K696" i="2"/>
  <c r="I697" i="2"/>
  <c r="G1256" i="2"/>
  <c r="G1255" i="2" s="1"/>
  <c r="F1264" i="2"/>
  <c r="F1375" i="2"/>
  <c r="G1367" i="2"/>
  <c r="G1366" i="2" s="1"/>
  <c r="G430" i="2"/>
  <c r="H1173" i="2"/>
  <c r="F1174" i="2"/>
  <c r="I996" i="2"/>
  <c r="J816" i="2"/>
  <c r="I811" i="2"/>
  <c r="G44" i="2"/>
  <c r="F1408" i="2"/>
  <c r="K132" i="2"/>
  <c r="I132" i="2" s="1"/>
  <c r="I133" i="2"/>
  <c r="K430" i="2"/>
  <c r="G628" i="2"/>
  <c r="G619" i="2" s="1"/>
  <c r="F629" i="2"/>
  <c r="K1106" i="2"/>
  <c r="I1106" i="2" s="1"/>
  <c r="I1114" i="2"/>
  <c r="G235" i="2"/>
  <c r="F235" i="2" s="1"/>
  <c r="F236" i="2"/>
  <c r="J787" i="2"/>
  <c r="I788" i="2"/>
  <c r="J746" i="2"/>
  <c r="I747" i="2"/>
  <c r="J90" i="2"/>
  <c r="I90" i="2" s="1"/>
  <c r="I91" i="2"/>
  <c r="F359" i="2"/>
  <c r="G358" i="2"/>
  <c r="J635" i="2"/>
  <c r="J619" i="2" s="1"/>
  <c r="I636" i="2"/>
  <c r="K816" i="2"/>
  <c r="K805" i="2" s="1"/>
  <c r="I862" i="2"/>
  <c r="F1228" i="2"/>
  <c r="I204" i="2"/>
  <c r="J203" i="2"/>
  <c r="G1093" i="2"/>
  <c r="F1093" i="2" s="1"/>
  <c r="J1078" i="2"/>
  <c r="I1079" i="2"/>
  <c r="I1312" i="2"/>
  <c r="I1147" i="2"/>
  <c r="J358" i="2"/>
  <c r="I359" i="2"/>
  <c r="F203" i="2"/>
  <c r="G177" i="2"/>
  <c r="F714" i="2"/>
  <c r="I451" i="2"/>
  <c r="I444" i="2"/>
  <c r="F1105" i="2"/>
  <c r="I1297" i="2"/>
  <c r="I1298" i="2"/>
  <c r="F945" i="2"/>
  <c r="G816" i="2"/>
  <c r="F1283" i="2"/>
  <c r="F268" i="2"/>
  <c r="F77" i="2"/>
  <c r="G64" i="2"/>
  <c r="F1394" i="2"/>
  <c r="F1381" i="2"/>
  <c r="J320" i="2"/>
  <c r="I320" i="2" s="1"/>
  <c r="I321" i="2"/>
  <c r="H371" i="2"/>
  <c r="F372" i="2"/>
  <c r="K308" i="2"/>
  <c r="I309" i="2"/>
  <c r="F37" i="2"/>
  <c r="G36" i="2"/>
  <c r="K235" i="2"/>
  <c r="K220" i="2" s="1"/>
  <c r="I236" i="2"/>
  <c r="F248" i="2"/>
  <c r="H247" i="2"/>
  <c r="F247" i="2" s="1"/>
  <c r="I112" i="2" l="1"/>
  <c r="I44" i="2"/>
  <c r="I18" i="2"/>
  <c r="F1104" i="2"/>
  <c r="I654" i="2"/>
  <c r="K778" i="2"/>
  <c r="K768" i="2" s="1"/>
  <c r="I1023" i="2"/>
  <c r="J371" i="2"/>
  <c r="I371" i="2" s="1"/>
  <c r="I19" i="2"/>
  <c r="I1327" i="2"/>
  <c r="F1215" i="2"/>
  <c r="G1214" i="2"/>
  <c r="F696" i="2"/>
  <c r="I1242" i="2"/>
  <c r="J1241" i="2"/>
  <c r="F690" i="2"/>
  <c r="G471" i="2"/>
  <c r="F471" i="2" s="1"/>
  <c r="G220" i="2"/>
  <c r="H653" i="2"/>
  <c r="H652" i="2" s="1"/>
  <c r="F996" i="2"/>
  <c r="F787" i="2"/>
  <c r="F788" i="2"/>
  <c r="F995" i="2"/>
  <c r="G274" i="2"/>
  <c r="F274" i="2" s="1"/>
  <c r="F275" i="2"/>
  <c r="G688" i="2"/>
  <c r="F688" i="2" s="1"/>
  <c r="J689" i="2"/>
  <c r="I690" i="2"/>
  <c r="I781" i="2"/>
  <c r="J780" i="2"/>
  <c r="K706" i="2"/>
  <c r="I712" i="2"/>
  <c r="K363" i="2"/>
  <c r="J599" i="2"/>
  <c r="I599" i="2" s="1"/>
  <c r="I600" i="2"/>
  <c r="I471" i="2"/>
  <c r="I431" i="2"/>
  <c r="I505" i="2"/>
  <c r="F1227" i="2"/>
  <c r="F1355" i="2"/>
  <c r="G1354" i="2"/>
  <c r="G1353" i="2" s="1"/>
  <c r="G524" i="2"/>
  <c r="G505" i="2" s="1"/>
  <c r="F525" i="2"/>
  <c r="H444" i="2"/>
  <c r="F445" i="2"/>
  <c r="I1264" i="2"/>
  <c r="J1256" i="2"/>
  <c r="J1255" i="2" s="1"/>
  <c r="G496" i="2"/>
  <c r="F497" i="2"/>
  <c r="G1242" i="2"/>
  <c r="G1241" i="2" s="1"/>
  <c r="F1250" i="2"/>
  <c r="I1067" i="2"/>
  <c r="K1092" i="2"/>
  <c r="K1065" i="2" s="1"/>
  <c r="K1057" i="2" s="1"/>
  <c r="I1200" i="2"/>
  <c r="I1201" i="2"/>
  <c r="K1105" i="2"/>
  <c r="K1104" i="2" s="1"/>
  <c r="J758" i="2"/>
  <c r="I758" i="2" s="1"/>
  <c r="I759" i="2"/>
  <c r="H112" i="2"/>
  <c r="F113" i="2"/>
  <c r="F154" i="2"/>
  <c r="H145" i="2"/>
  <c r="H65" i="2"/>
  <c r="F66" i="2"/>
  <c r="F1311" i="2"/>
  <c r="I1181" i="2"/>
  <c r="J1180" i="2"/>
  <c r="F452" i="2"/>
  <c r="G451" i="2"/>
  <c r="F451" i="2" s="1"/>
  <c r="J1381" i="2"/>
  <c r="J1380" i="2" s="1"/>
  <c r="I1382" i="2"/>
  <c r="K1215" i="2"/>
  <c r="K1214" i="2" s="1"/>
  <c r="I1222" i="2"/>
  <c r="I1060" i="2"/>
  <c r="J1059" i="2"/>
  <c r="F1059" i="2"/>
  <c r="G1058" i="2"/>
  <c r="F1058" i="2" s="1"/>
  <c r="G582" i="2"/>
  <c r="F582" i="2" s="1"/>
  <c r="F583" i="2"/>
  <c r="F557" i="2"/>
  <c r="H529" i="2"/>
  <c r="I269" i="2"/>
  <c r="J268" i="2"/>
  <c r="J220" i="2" s="1"/>
  <c r="H221" i="2"/>
  <c r="F222" i="2"/>
  <c r="I154" i="2"/>
  <c r="K145" i="2"/>
  <c r="I1271" i="2"/>
  <c r="J1270" i="2"/>
  <c r="G347" i="2"/>
  <c r="F347" i="2" s="1"/>
  <c r="F348" i="2"/>
  <c r="J459" i="2"/>
  <c r="I460" i="2"/>
  <c r="F52" i="2"/>
  <c r="H51" i="2"/>
  <c r="G562" i="2"/>
  <c r="F562" i="2" s="1"/>
  <c r="J770" i="2"/>
  <c r="I771" i="2"/>
  <c r="I281" i="2"/>
  <c r="J65" i="2"/>
  <c r="I66" i="2"/>
  <c r="F425" i="2"/>
  <c r="G424" i="2"/>
  <c r="I296" i="2"/>
  <c r="J295" i="2"/>
  <c r="G332" i="2"/>
  <c r="F333" i="2"/>
  <c r="G320" i="2"/>
  <c r="F320" i="2" s="1"/>
  <c r="F321" i="2"/>
  <c r="H758" i="2"/>
  <c r="F759" i="2"/>
  <c r="F682" i="2"/>
  <c r="F91" i="2"/>
  <c r="G90" i="2"/>
  <c r="F90" i="2" s="1"/>
  <c r="I1227" i="2"/>
  <c r="F1201" i="2"/>
  <c r="I529" i="2"/>
  <c r="K504" i="2"/>
  <c r="K503" i="2" s="1"/>
  <c r="G307" i="2"/>
  <c r="F307" i="2" s="1"/>
  <c r="F308" i="2"/>
  <c r="H458" i="2"/>
  <c r="H450" i="2" s="1"/>
  <c r="F1366" i="2"/>
  <c r="F1367" i="2"/>
  <c r="J364" i="2"/>
  <c r="F1180" i="2"/>
  <c r="G1164" i="2"/>
  <c r="F417" i="2"/>
  <c r="I653" i="2"/>
  <c r="H1164" i="2"/>
  <c r="H1163" i="2" s="1"/>
  <c r="F1173" i="2"/>
  <c r="I1325" i="2"/>
  <c r="I1326" i="2"/>
  <c r="F1255" i="2"/>
  <c r="F1256" i="2"/>
  <c r="K695" i="2"/>
  <c r="I695" i="2" s="1"/>
  <c r="I696" i="2"/>
  <c r="F1022" i="2"/>
  <c r="H778" i="2"/>
  <c r="H768" i="2" s="1"/>
  <c r="I77" i="2"/>
  <c r="K64" i="2"/>
  <c r="K10" i="2" s="1"/>
  <c r="I1311" i="2"/>
  <c r="F713" i="2"/>
  <c r="G712" i="2"/>
  <c r="I358" i="2"/>
  <c r="J357" i="2"/>
  <c r="I1146" i="2"/>
  <c r="J1121" i="2"/>
  <c r="I1078" i="2"/>
  <c r="J1066" i="2"/>
  <c r="G1092" i="2"/>
  <c r="F1092" i="2" s="1"/>
  <c r="F1269" i="2"/>
  <c r="I635" i="2"/>
  <c r="I1422" i="2"/>
  <c r="I746" i="2"/>
  <c r="J705" i="2"/>
  <c r="I787" i="2"/>
  <c r="F628" i="2"/>
  <c r="F177" i="2"/>
  <c r="G144" i="2"/>
  <c r="J177" i="2"/>
  <c r="I203" i="2"/>
  <c r="G357" i="2"/>
  <c r="F358" i="2"/>
  <c r="I816" i="2"/>
  <c r="I430" i="2"/>
  <c r="J805" i="2"/>
  <c r="I805" i="2" s="1"/>
  <c r="I817" i="2"/>
  <c r="F36" i="2"/>
  <c r="G18" i="2"/>
  <c r="I111" i="2"/>
  <c r="F816" i="2"/>
  <c r="G805" i="2"/>
  <c r="I235" i="2"/>
  <c r="I308" i="2"/>
  <c r="K307" i="2"/>
  <c r="I307" i="2" s="1"/>
  <c r="H364" i="2"/>
  <c r="F371" i="2"/>
  <c r="F695" i="2"/>
  <c r="G1103" i="2"/>
  <c r="F1103" i="2" s="1"/>
  <c r="G10" i="2" l="1"/>
  <c r="I1270" i="2"/>
  <c r="J1269" i="2"/>
  <c r="I1269" i="2" s="1"/>
  <c r="F221" i="2"/>
  <c r="H220" i="2"/>
  <c r="F220" i="2" s="1"/>
  <c r="F653" i="2"/>
  <c r="G652" i="2"/>
  <c r="F652" i="2" s="1"/>
  <c r="I689" i="2"/>
  <c r="J688" i="2"/>
  <c r="J779" i="2"/>
  <c r="I779" i="2" s="1"/>
  <c r="I780" i="2"/>
  <c r="I706" i="2"/>
  <c r="K705" i="2"/>
  <c r="K694" i="2" s="1"/>
  <c r="I1339" i="2"/>
  <c r="F1354" i="2"/>
  <c r="F1353" i="2"/>
  <c r="I1092" i="2"/>
  <c r="F496" i="2"/>
  <c r="G495" i="2"/>
  <c r="F1380" i="2"/>
  <c r="H430" i="2"/>
  <c r="F430" i="2" s="1"/>
  <c r="F444" i="2"/>
  <c r="F505" i="2"/>
  <c r="F524" i="2"/>
  <c r="F1241" i="2"/>
  <c r="F1242" i="2"/>
  <c r="I1255" i="2"/>
  <c r="I1256" i="2"/>
  <c r="J694" i="2"/>
  <c r="F112" i="2"/>
  <c r="H111" i="2"/>
  <c r="F111" i="2" s="1"/>
  <c r="F145" i="2"/>
  <c r="H144" i="2"/>
  <c r="F144" i="2" s="1"/>
  <c r="I1241" i="2"/>
  <c r="F65" i="2"/>
  <c r="H64" i="2"/>
  <c r="I295" i="2"/>
  <c r="J294" i="2"/>
  <c r="I294" i="2" s="1"/>
  <c r="G423" i="2"/>
  <c r="F424" i="2"/>
  <c r="J274" i="2"/>
  <c r="I274" i="2" s="1"/>
  <c r="I275" i="2"/>
  <c r="J458" i="2"/>
  <c r="I459" i="2"/>
  <c r="F1186" i="2"/>
  <c r="I1214" i="2"/>
  <c r="I1215" i="2"/>
  <c r="I1381" i="2"/>
  <c r="I1380" i="2"/>
  <c r="G331" i="2"/>
  <c r="F331" i="2" s="1"/>
  <c r="F332" i="2"/>
  <c r="I65" i="2"/>
  <c r="J64" i="2"/>
  <c r="J769" i="2"/>
  <c r="I769" i="2" s="1"/>
  <c r="I770" i="2"/>
  <c r="H44" i="2"/>
  <c r="F51" i="2"/>
  <c r="I145" i="2"/>
  <c r="K144" i="2"/>
  <c r="K143" i="2" s="1"/>
  <c r="I268" i="2"/>
  <c r="I220" i="2"/>
  <c r="F529" i="2"/>
  <c r="H504" i="2"/>
  <c r="H503" i="2" s="1"/>
  <c r="J1058" i="2"/>
  <c r="I1058" i="2" s="1"/>
  <c r="I1059" i="2"/>
  <c r="I1180" i="2"/>
  <c r="J1164" i="2"/>
  <c r="I64" i="2"/>
  <c r="F758" i="2"/>
  <c r="H694" i="2"/>
  <c r="G143" i="2"/>
  <c r="J363" i="2"/>
  <c r="I363" i="2" s="1"/>
  <c r="I364" i="2"/>
  <c r="F1297" i="2"/>
  <c r="G1163" i="2"/>
  <c r="F1163" i="2" s="1"/>
  <c r="F1164" i="2"/>
  <c r="G356" i="2"/>
  <c r="F357" i="2"/>
  <c r="J144" i="2"/>
  <c r="I177" i="2"/>
  <c r="G618" i="2"/>
  <c r="F619" i="2"/>
  <c r="F1339" i="2"/>
  <c r="I619" i="2"/>
  <c r="J618" i="2"/>
  <c r="G1065" i="2"/>
  <c r="I1066" i="2"/>
  <c r="J1065" i="2"/>
  <c r="J1105" i="2"/>
  <c r="I1121" i="2"/>
  <c r="I357" i="2"/>
  <c r="J356" i="2"/>
  <c r="F712" i="2"/>
  <c r="G706" i="2"/>
  <c r="K1103" i="2"/>
  <c r="H363" i="2"/>
  <c r="F364" i="2"/>
  <c r="G778" i="2"/>
  <c r="F805" i="2"/>
  <c r="F18" i="2"/>
  <c r="J10" i="2" l="1"/>
  <c r="I10" i="2" s="1"/>
  <c r="F64" i="2"/>
  <c r="H10" i="2"/>
  <c r="J1104" i="2"/>
  <c r="I1104" i="2" s="1"/>
  <c r="F10" i="2"/>
  <c r="F423" i="2"/>
  <c r="G363" i="2"/>
  <c r="F363" i="2" s="1"/>
  <c r="I688" i="2"/>
  <c r="J652" i="2"/>
  <c r="I652" i="2" s="1"/>
  <c r="J778" i="2"/>
  <c r="I778" i="2" s="1"/>
  <c r="I705" i="2"/>
  <c r="I694" i="2"/>
  <c r="G458" i="2"/>
  <c r="F495" i="2"/>
  <c r="H143" i="2"/>
  <c r="F143" i="2" s="1"/>
  <c r="F44" i="2"/>
  <c r="F1214" i="2"/>
  <c r="J450" i="2"/>
  <c r="I450" i="2" s="1"/>
  <c r="I458" i="2"/>
  <c r="J1163" i="2"/>
  <c r="I1163" i="2" s="1"/>
  <c r="I1164" i="2"/>
  <c r="I1105" i="2"/>
  <c r="F1065" i="2"/>
  <c r="G1057" i="2"/>
  <c r="F1057" i="2" s="1"/>
  <c r="F618" i="2"/>
  <c r="G504" i="2"/>
  <c r="G503" i="2" s="1"/>
  <c r="I144" i="2"/>
  <c r="J143" i="2"/>
  <c r="I143" i="2" s="1"/>
  <c r="G355" i="2"/>
  <c r="F355" i="2" s="1"/>
  <c r="F356" i="2"/>
  <c r="F706" i="2"/>
  <c r="G705" i="2"/>
  <c r="I356" i="2"/>
  <c r="J355" i="2"/>
  <c r="I355" i="2" s="1"/>
  <c r="J1057" i="2"/>
  <c r="I1057" i="2" s="1"/>
  <c r="I1065" i="2"/>
  <c r="F416" i="2"/>
  <c r="I618" i="2"/>
  <c r="J504" i="2"/>
  <c r="K1450" i="2"/>
  <c r="G768" i="2"/>
  <c r="F768" i="2" s="1"/>
  <c r="F778" i="2"/>
  <c r="F1325" i="2"/>
  <c r="J768" i="2" l="1"/>
  <c r="I768" i="2" s="1"/>
  <c r="G450" i="2"/>
  <c r="F450" i="2" s="1"/>
  <c r="F458" i="2"/>
  <c r="H1450" i="2"/>
  <c r="J1103" i="2"/>
  <c r="I1103" i="2" s="1"/>
  <c r="J503" i="2"/>
  <c r="I504" i="2"/>
  <c r="F705" i="2"/>
  <c r="G694" i="2"/>
  <c r="F694" i="2" s="1"/>
  <c r="F503" i="2"/>
  <c r="F504" i="2"/>
  <c r="G1450" i="2" l="1"/>
  <c r="F1450" i="2" s="1"/>
  <c r="I503" i="2"/>
  <c r="J1450" i="2"/>
  <c r="I1450" i="2" s="1"/>
</calcChain>
</file>

<file path=xl/sharedStrings.xml><?xml version="1.0" encoding="utf-8"?>
<sst xmlns="http://schemas.openxmlformats.org/spreadsheetml/2006/main" count="4584" uniqueCount="1168">
  <si>
    <t>Наименование показателя</t>
  </si>
  <si>
    <t>0702</t>
  </si>
  <si>
    <t>Общее образование</t>
  </si>
  <si>
    <t>0801</t>
  </si>
  <si>
    <t>872</t>
  </si>
  <si>
    <t>0804</t>
  </si>
  <si>
    <t>874</t>
  </si>
  <si>
    <t>1105</t>
  </si>
  <si>
    <t>Другие вопросы в области физической культуры и спорта</t>
  </si>
  <si>
    <t>ВСЕГО:</t>
  </si>
  <si>
    <t>Целевая статья</t>
  </si>
  <si>
    <t>100</t>
  </si>
  <si>
    <t>200</t>
  </si>
  <si>
    <t>600</t>
  </si>
  <si>
    <t>800</t>
  </si>
  <si>
    <t>Иные бюджетные ассигнования</t>
  </si>
  <si>
    <t>Предоставление субсидий бюджетным, автономным учреждениям и иным некоммерческим организациям</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</si>
  <si>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</si>
  <si>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</si>
  <si>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Управление культуры администрации Старооскольского городского округа</t>
  </si>
  <si>
    <t>Образование</t>
  </si>
  <si>
    <t>0700</t>
  </si>
  <si>
    <t>Социальное обеспечение и иные выплаты населению</t>
  </si>
  <si>
    <t>300</t>
  </si>
  <si>
    <t>Культура, кинематография</t>
  </si>
  <si>
    <t>0800</t>
  </si>
  <si>
    <t xml:space="preserve">Культура   </t>
  </si>
  <si>
    <t xml:space="preserve">Другие вопросы в области культуры, кинематографии </t>
  </si>
  <si>
    <t>Управление по физической культуре и спорту администрации Старооскольского городского округа</t>
  </si>
  <si>
    <t>Физическая культура и спорт</t>
  </si>
  <si>
    <t>1100</t>
  </si>
  <si>
    <t>0200000000</t>
  </si>
  <si>
    <t>0230000000</t>
  </si>
  <si>
    <t>0230200000</t>
  </si>
  <si>
    <t>Обеспечение деятельности (оказание услуг) муниципальных учреждений (организаций)</t>
  </si>
  <si>
    <t>0230222100</t>
  </si>
  <si>
    <t xml:space="preserve">Подпрограмма "Развитие дополнительного образования" </t>
  </si>
  <si>
    <t>0231000000</t>
  </si>
  <si>
    <t>0231073220</t>
  </si>
  <si>
    <t>0300000000</t>
  </si>
  <si>
    <t>0320000000</t>
  </si>
  <si>
    <t>Основное мероприятие "Работа по патриотическому воспитанию молодежи в ходе реализации мероприятий духовно-нравственной и патриотической направленности"</t>
  </si>
  <si>
    <t xml:space="preserve">Мероприятия </t>
  </si>
  <si>
    <t>0320200000</t>
  </si>
  <si>
    <t>0320226010</t>
  </si>
  <si>
    <t>0400000000</t>
  </si>
  <si>
    <t xml:space="preserve">Подпрограмма "Развитие библиотечного дела" </t>
  </si>
  <si>
    <t>0410000000</t>
  </si>
  <si>
    <t xml:space="preserve">Обеспечение деятельности (оказание услуг) муниципальных учреждений (организаций) </t>
  </si>
  <si>
    <t>0410100000</t>
  </si>
  <si>
    <t>0410122100</t>
  </si>
  <si>
    <t xml:space="preserve">Подпрограмма "Развитие музейного дела" </t>
  </si>
  <si>
    <t>0420000000</t>
  </si>
  <si>
    <t>0420100000</t>
  </si>
  <si>
    <t>0420122100</t>
  </si>
  <si>
    <t>0430000000</t>
  </si>
  <si>
    <t>Основное мероприятие "Обеспечение деятельности муниципальных культурно-досуговых учреждений Старооскольского городского округа"</t>
  </si>
  <si>
    <t>Мероприятия</t>
  </si>
  <si>
    <t>0430100000</t>
  </si>
  <si>
    <t>0430122100</t>
  </si>
  <si>
    <t>0430500000</t>
  </si>
  <si>
    <t>0430526010</t>
  </si>
  <si>
    <t>0450000000</t>
  </si>
  <si>
    <t>Подпрограмма "Развитие профессионального искусства"</t>
  </si>
  <si>
    <t>0450100000</t>
  </si>
  <si>
    <t>0450122100</t>
  </si>
  <si>
    <t xml:space="preserve">Подпрограмма  "Обеспечение реализации муниципальной программы" </t>
  </si>
  <si>
    <t>0460000000</t>
  </si>
  <si>
    <t>Основное мероприятие "Обеспечение функций администрации Старооскольского городского округа в области культуры"</t>
  </si>
  <si>
    <t>Расходы на содержание органов местного самоуправления</t>
  </si>
  <si>
    <t>0460121120</t>
  </si>
  <si>
    <t>0460100000</t>
  </si>
  <si>
    <t>Основное мероприятие "Обеспечение своевременности сдачи отчетов, разработка и исполнение регламентов услуг, планов хозяйственной деятельности, муниципальных заданий, бюджетных смет"</t>
  </si>
  <si>
    <t>0460300000</t>
  </si>
  <si>
    <t>0460322100</t>
  </si>
  <si>
    <t xml:space="preserve">Подпрограмма "Культурно-досуговая деятельность" </t>
  </si>
  <si>
    <t>0100000000</t>
  </si>
  <si>
    <t>0110000000</t>
  </si>
  <si>
    <t>0110500000</t>
  </si>
  <si>
    <t>0110526010</t>
  </si>
  <si>
    <t>0110700000</t>
  </si>
  <si>
    <t>0110726010</t>
  </si>
  <si>
    <t>0110800000</t>
  </si>
  <si>
    <t>0110826010</t>
  </si>
  <si>
    <t xml:space="preserve">Подпрограмма "Развитие физической культуры и массового спорта" </t>
  </si>
  <si>
    <t>0710000000</t>
  </si>
  <si>
    <t>Основное мероприятие "Социальная поддержка спортсменов, достигших высоких спортивных результатов"</t>
  </si>
  <si>
    <t>Стипендии главы администрации Старооскольского городского округа спортсменам, добившимся высоких результатов</t>
  </si>
  <si>
    <t>0710100000</t>
  </si>
  <si>
    <t>0710126010</t>
  </si>
  <si>
    <t>0710200000</t>
  </si>
  <si>
    <t>0710217050</t>
  </si>
  <si>
    <t>0710217060</t>
  </si>
  <si>
    <t>0710300000</t>
  </si>
  <si>
    <t>0710322100</t>
  </si>
  <si>
    <t>0700000000</t>
  </si>
  <si>
    <t>0730000000</t>
  </si>
  <si>
    <t>0730100000</t>
  </si>
  <si>
    <t>0730121120</t>
  </si>
  <si>
    <t>0730200000</t>
  </si>
  <si>
    <t>0730222100</t>
  </si>
  <si>
    <t>Департамент имущественных и земельных отношений администрации Старооскольского городского округа</t>
  </si>
  <si>
    <t>860</t>
  </si>
  <si>
    <t>Национальная экономика</t>
  </si>
  <si>
    <t>0400</t>
  </si>
  <si>
    <t>Лесное хозяйство</t>
  </si>
  <si>
    <t>0407</t>
  </si>
  <si>
    <t>1400000000</t>
  </si>
  <si>
    <t>1430000000</t>
  </si>
  <si>
    <t>Основное мероприятие "Противопожарное обустройство городских лесов"</t>
  </si>
  <si>
    <t>1430100000</t>
  </si>
  <si>
    <t>1430122100</t>
  </si>
  <si>
    <t>Основное мероприятие "Использование лесов при рубке поврежденных и погибших насаждений, рубке в целях ухода за лесами"</t>
  </si>
  <si>
    <t>1430200000</t>
  </si>
  <si>
    <t>1430222100</t>
  </si>
  <si>
    <t>Основное мероприятие "Воспроизводство лесов"</t>
  </si>
  <si>
    <t>1430300000</t>
  </si>
  <si>
    <t>1430322100</t>
  </si>
  <si>
    <t>Связь и информатика</t>
  </si>
  <si>
    <t>0410</t>
  </si>
  <si>
    <t>0800000000</t>
  </si>
  <si>
    <t>0820000000</t>
  </si>
  <si>
    <t>0820100000</t>
  </si>
  <si>
    <t>0820163000</t>
  </si>
  <si>
    <t>Другие вопросы в области национальной экономики</t>
  </si>
  <si>
    <t>0412</t>
  </si>
  <si>
    <t>0120000000</t>
  </si>
  <si>
    <t>0500000000</t>
  </si>
  <si>
    <t>0520000000</t>
  </si>
  <si>
    <t xml:space="preserve">Содержание муниципальной собственности </t>
  </si>
  <si>
    <t>1410000000</t>
  </si>
  <si>
    <t>1410100000</t>
  </si>
  <si>
    <t>1410122200</t>
  </si>
  <si>
    <t>Основное мероприятие "Техническая инвентаризация и оценка  объектов недвижимости в целях формирования комплекта документов, необходимых для государственной регистрации права собственности Старооскольского городского округа на объекты недвижимости и принятия их к учету в муниципальную казну Старооскольского городского округа"</t>
  </si>
  <si>
    <t>1410200000</t>
  </si>
  <si>
    <t>1410222200</t>
  </si>
  <si>
    <t>Основное мероприятие "Мероприятия по обеспечению деятельности подведомственных учреждений, в том числе на предоставление субсидий бюджетным учреждениям"</t>
  </si>
  <si>
    <t>1410300000</t>
  </si>
  <si>
    <t>1410322100</t>
  </si>
  <si>
    <t>Основное мероприятие "Формирование оптимального состава имущества Старооскольского городского округа, являющегося источником стабильного дохода бюджета городского округа, поступающего  от  арендных отношений, и невключение его в прогнозный план (программу) приватизации"</t>
  </si>
  <si>
    <t>1410500000</t>
  </si>
  <si>
    <t>1410522200</t>
  </si>
  <si>
    <t>1420000000</t>
  </si>
  <si>
    <t>Основное мероприятие "Предоставление земельных участков на праве аренды или собственности на основании проведения торгов, а также предоставление, изъятие, переоформление земельных участков без проведения торгов"</t>
  </si>
  <si>
    <t>1420100000</t>
  </si>
  <si>
    <t>1420122200</t>
  </si>
  <si>
    <t>Непрограммная часть</t>
  </si>
  <si>
    <t>9900000000</t>
  </si>
  <si>
    <t>Непрограммное направление деятельности "Реализация функций органов местного самоуправления"</t>
  </si>
  <si>
    <t>9990000000</t>
  </si>
  <si>
    <t>9990021120</t>
  </si>
  <si>
    <t>Жилищно-коммунальное хозяйство</t>
  </si>
  <si>
    <t>0500</t>
  </si>
  <si>
    <t>Жилищное хозяйство</t>
  </si>
  <si>
    <t>0501</t>
  </si>
  <si>
    <t>Капитальные вложения в объекты государственной (муниципальной) собственности</t>
  </si>
  <si>
    <t>400</t>
  </si>
  <si>
    <t>Социальная политика</t>
  </si>
  <si>
    <t>1000</t>
  </si>
  <si>
    <t>Охрана семьи и детства</t>
  </si>
  <si>
    <t>1004</t>
  </si>
  <si>
    <t>Основное мероприятие "Осуществление функций администрации Старооскольского городского округа по предоставлению жилых помещений детям-сиротам и детям, оставшимся без попечения родителей, и лицам из их числа по договорам найма специализированных жилых помещений"</t>
  </si>
  <si>
    <t>0520400000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</si>
  <si>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</si>
  <si>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9990022100</t>
  </si>
  <si>
    <t>Муниципальное казенное учреждение "Управление по делам гражданской обороны и чрезвычайным ситуациям Старооскольского городского округа  Белгородской области"</t>
  </si>
  <si>
    <t>880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</si>
  <si>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</si>
  <si>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</si>
  <si>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гражданская оборона</t>
  </si>
  <si>
    <t>0309</t>
  </si>
  <si>
    <t>0130000000</t>
  </si>
  <si>
    <t>Основное мероприятие "Обеспечение эффективной деятельности и управления в области гражданской обороны, защиты населения и территорий в границах Старооскольского городского округа от чрезвычайных ситуаций, обеспечение пожарной безопасности и безопасности людей на водных объектах"</t>
  </si>
  <si>
    <t>0130100000</t>
  </si>
  <si>
    <t>0130122100</t>
  </si>
  <si>
    <t>Управление по делам молодежи администрации Старооскольского городского округа</t>
  </si>
  <si>
    <t>876</t>
  </si>
  <si>
    <t>0707</t>
  </si>
  <si>
    <t>Основное мероприятие "Организация поездок "По местам боевой славы"</t>
  </si>
  <si>
    <t>0111300000</t>
  </si>
  <si>
    <t>0111326010</t>
  </si>
  <si>
    <t>0310000000</t>
  </si>
  <si>
    <t>Основное мероприятие "Работа с молодежными общественными объединениями, организациями и представителями неформальных субкультур"</t>
  </si>
  <si>
    <t>0310200000</t>
  </si>
  <si>
    <t>0310226010</t>
  </si>
  <si>
    <t>0310600000</t>
  </si>
  <si>
    <t>0310617080</t>
  </si>
  <si>
    <t>Ежегодная премия главы администрации Старооскольского городского округа "Одаренность"</t>
  </si>
  <si>
    <t>0310617090</t>
  </si>
  <si>
    <t>0310626010</t>
  </si>
  <si>
    <t>Основное мероприятие "Создание условий для развития лидерских качеств у молодежи "</t>
  </si>
  <si>
    <t>0310700000</t>
  </si>
  <si>
    <t>0310726010</t>
  </si>
  <si>
    <t>0320300000</t>
  </si>
  <si>
    <t>0320326010</t>
  </si>
  <si>
    <t>0330000000</t>
  </si>
  <si>
    <t>Основное мероприятие   "Содержание аппарата управления по делам молодежи администрации Старооскольского городского округа"</t>
  </si>
  <si>
    <t>0330100000</t>
  </si>
  <si>
    <t xml:space="preserve"> Расходы на содержание органов местного самоуправления</t>
  </si>
  <si>
    <t>0330121120</t>
  </si>
  <si>
    <t>Основное мероприятие   "Ведение хозяйственно-коммунальных услуг управления по делам молодежи администрации Старооскольского городского округа"</t>
  </si>
  <si>
    <t>0330200000</t>
  </si>
  <si>
    <t>0330221120</t>
  </si>
  <si>
    <t>Основное мероприятие "Подготовка и проведение физкультурных и спортивных мероприятий,  обеспечение  участия  в соревнованиях  для различных категорий и групп населения"</t>
  </si>
  <si>
    <t xml:space="preserve">Основное мероприятие "Открытое первенство города по пулевой стрельбе среди юниоров под девизом "Молодежь против наркотиков"
</t>
  </si>
  <si>
    <t xml:space="preserve">Основное мероприятие "Проведение турнира городов России по дзюдо среди юношей и девушек под девизом "Дзюдо против наркотиков"
</t>
  </si>
  <si>
    <t>Основное мероприятие "Проведение мероприятий, направленных на формирование у молодежи призывного возраста позитивного отношения к службе в Вооруженных Силах Российской Федерации"</t>
  </si>
  <si>
    <t>Управление записи актов гражданского состояния администрации Старооскольского городского округа</t>
  </si>
  <si>
    <t>0100</t>
  </si>
  <si>
    <t>0113</t>
  </si>
  <si>
    <t>1600000000</t>
  </si>
  <si>
    <t>1610000000</t>
  </si>
  <si>
    <t>Основное мероприятие "Осуществление переданных федеральных полномочий на государственную регистрацию актов гражданского состояния"</t>
  </si>
  <si>
    <t>1610100000</t>
  </si>
  <si>
    <t>1610159300</t>
  </si>
  <si>
    <t>Администрация Старооскольского городского округа</t>
  </si>
  <si>
    <t>850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</si>
  <si>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</si>
  <si>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</si>
  <si>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0140000000</t>
  </si>
  <si>
    <t>Основное мероприятие  "Финансирование деятельности комиссии по делам несовершеннолетних и защите их прав на территории Старооскольского городского округа"</t>
  </si>
  <si>
    <t>0140700000</t>
  </si>
  <si>
    <t>Осуществление полномочий по созданию и организации деятельности территориальных комиссий по делам несовершеннолетних и защите их прав</t>
  </si>
  <si>
    <t>0140771220</t>
  </si>
  <si>
    <t>Организация предоставления мер по поддержке сельскохозяйственного производства</t>
  </si>
  <si>
    <t xml:space="preserve">Осуществление отдельных государственных полномочий по рассмотрению дел об административных правонарушениях </t>
  </si>
  <si>
    <t>9990071310</t>
  </si>
  <si>
    <t>Национальная оборона</t>
  </si>
  <si>
    <t>0200</t>
  </si>
  <si>
    <t>Мобилизационная подготовка экономики</t>
  </si>
  <si>
    <t>0204</t>
  </si>
  <si>
    <t>Общеэкономические вопросы</t>
  </si>
  <si>
    <t>0401</t>
  </si>
  <si>
    <t>0900000000</t>
  </si>
  <si>
    <t>0950000000</t>
  </si>
  <si>
    <t xml:space="preserve">Основное мероприятие "Организация обучения и проверки знаний требований охраны труда руководителей и специалистов хозяйствующих субъектов Старооскольского городского округа"
</t>
  </si>
  <si>
    <t>0950200000</t>
  </si>
  <si>
    <t>Осуществление полномочий в области охраны труда</t>
  </si>
  <si>
    <t>0950271210</t>
  </si>
  <si>
    <t>Сельское хозяйство и рыболовство</t>
  </si>
  <si>
    <t>0405</t>
  </si>
  <si>
    <t>1000000000</t>
  </si>
  <si>
    <t>Основное мероприятие "Возмещение части процентной ставки по долгосрочным, среднесрочным и краткосрочным кредитам, взятым малыми формами хозяйствования"</t>
  </si>
  <si>
    <t>Транспорт</t>
  </si>
  <si>
    <t>0408</t>
  </si>
  <si>
    <t>1300000000</t>
  </si>
  <si>
    <t>1320000000</t>
  </si>
  <si>
    <t>Основное мероприятие "Предоставление субсидий МБУ "Пассажирское" на выполнение муниципального задания и иные цели"</t>
  </si>
  <si>
    <t>1320222100</t>
  </si>
  <si>
    <t>1200000000</t>
  </si>
  <si>
    <t>1220000000</t>
  </si>
  <si>
    <t>Основное мероприятие "Разработка научно-технической и архитектурной документации"</t>
  </si>
  <si>
    <t>1220700000</t>
  </si>
  <si>
    <t>Субсидия на выполнение муниципального задания МАУ "Научно-техническое архитектурное бюро"</t>
  </si>
  <si>
    <t>1220744500</t>
  </si>
  <si>
    <t>Благоустройство</t>
  </si>
  <si>
    <t>0503</t>
  </si>
  <si>
    <t>Основное мероприятие "Организация выполнения работ по благоустройству и озеленению территории Старооскольского городского округа"</t>
  </si>
  <si>
    <t>1220200000</t>
  </si>
  <si>
    <t>Благоустройство, озеленение, освещение</t>
  </si>
  <si>
    <t>1220225100</t>
  </si>
  <si>
    <t>Обслуживание государственного и муниципального долга</t>
  </si>
  <si>
    <t>1300</t>
  </si>
  <si>
    <t>Обслуживание  государственного внутреннего и муниципального долга</t>
  </si>
  <si>
    <t>1301</t>
  </si>
  <si>
    <t>Обслуживание муниципального долга</t>
  </si>
  <si>
    <t>9990021600</t>
  </si>
  <si>
    <t>Обслуживание государственного (муниципального) долга</t>
  </si>
  <si>
    <t>700</t>
  </si>
  <si>
    <t>0</t>
  </si>
  <si>
    <t>Совет депутатов Старооскольского городского округа</t>
  </si>
  <si>
    <t>851</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</si>
  <si>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</si>
  <si>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</si>
  <si>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Расходы на содержание представительного органа муниципального образования</t>
  </si>
  <si>
    <t>9990021220</t>
  </si>
  <si>
    <t>Избирательная комиссия Старооскольского городского округа</t>
  </si>
  <si>
    <t>852</t>
  </si>
  <si>
    <t>Обеспечение проведения выборов и референдумов</t>
  </si>
  <si>
    <t>0107</t>
  </si>
  <si>
    <t>9990021310</t>
  </si>
  <si>
    <t>9990021320</t>
  </si>
  <si>
    <t>854</t>
  </si>
  <si>
    <t xml:space="preserve">Обеспечение деятельности финансовых, налоговых и таможенных органов и органов финансового (финансово-бюджетного) надзора
</t>
  </si>
  <si>
    <t>0106</t>
  </si>
  <si>
    <t>9990021410</t>
  </si>
  <si>
    <t>9990021420</t>
  </si>
  <si>
    <t>Департамент финансов и бюджетной политики администрации Старооскольского городского округа</t>
  </si>
  <si>
    <t>861</t>
  </si>
  <si>
    <t>Резервные фонды</t>
  </si>
  <si>
    <t>0111</t>
  </si>
  <si>
    <t>Резервные фонды местных администраций</t>
  </si>
  <si>
    <t>9990021500</t>
  </si>
  <si>
    <t>866</t>
  </si>
  <si>
    <t>Дорожное хозяйство (дорожные фонды)</t>
  </si>
  <si>
    <t>0409</t>
  </si>
  <si>
    <t>1310000000</t>
  </si>
  <si>
    <t>Основное мероприятие "Содержание дорожного полотна Старооскольского городского округа"</t>
  </si>
  <si>
    <t>1310200000</t>
  </si>
  <si>
    <t>Содержание дорожного хозяйства</t>
  </si>
  <si>
    <t>1310225200</t>
  </si>
  <si>
    <t>1310300000</t>
  </si>
  <si>
    <t>1310325200</t>
  </si>
  <si>
    <t/>
  </si>
  <si>
    <t>1210000000</t>
  </si>
  <si>
    <t>1210100000</t>
  </si>
  <si>
    <t>1210196010</t>
  </si>
  <si>
    <t>Капитальный ремонт</t>
  </si>
  <si>
    <t>Основное мероприятие "Организация уличного освещения"</t>
  </si>
  <si>
    <t>1220100000</t>
  </si>
  <si>
    <t xml:space="preserve">Благоустройство, озеленение, освещение </t>
  </si>
  <si>
    <t>1220125100</t>
  </si>
  <si>
    <t>Основное мероприятие "Организация выполнения работ по сбору, вывозу и захоронению мусора, образовавшегося на территории города Старый Оскол"</t>
  </si>
  <si>
    <t>1220300000</t>
  </si>
  <si>
    <t>1220325100</t>
  </si>
  <si>
    <t>1220400000</t>
  </si>
  <si>
    <t>Прочие мероприятия в сфере ЖКХ</t>
  </si>
  <si>
    <t>1220425900</t>
  </si>
  <si>
    <t>Основное мероприятие "Организация оказания услуг в области похоронного дела"</t>
  </si>
  <si>
    <t>1220500000</t>
  </si>
  <si>
    <t>1220525900</t>
  </si>
  <si>
    <t>1220571350</t>
  </si>
  <si>
    <t>Основное мероприятие "Содержание придорожной территории вдоль автомобильных дорог Старооскольского городского округа "</t>
  </si>
  <si>
    <t>1310100000</t>
  </si>
  <si>
    <t>1310125100</t>
  </si>
  <si>
    <t>Другие вопросы в области жилищно-коммунального хозяйства</t>
  </si>
  <si>
    <t>0505</t>
  </si>
  <si>
    <t>1250000000</t>
  </si>
  <si>
    <t>Основное мероприятие "Обеспечение функций МКУ "УЖиРГО"</t>
  </si>
  <si>
    <t>1250100000</t>
  </si>
  <si>
    <t>1250122100</t>
  </si>
  <si>
    <t>Муниципальное казенное учреждение "Управление муниципальных закупок Старооскольского городского округа"</t>
  </si>
  <si>
    <t>856</t>
  </si>
  <si>
    <t xml:space="preserve">Управление  Архангельской сельской территории администрации Старооскольского городского округа </t>
  </si>
  <si>
    <t>901</t>
  </si>
  <si>
    <t>Расходы на содержание органов местного  самоуправления</t>
  </si>
  <si>
    <t xml:space="preserve">Управление  Городищенской сельской территории администрации Старооскольского городского округа </t>
  </si>
  <si>
    <t>903</t>
  </si>
  <si>
    <t xml:space="preserve">Управление  Долгополянской сельской территории администрации Старооскольского городского округа </t>
  </si>
  <si>
    <t>904</t>
  </si>
  <si>
    <t xml:space="preserve">Управление  Дмитриевской сельской территории администрации Старооскольского городского округа </t>
  </si>
  <si>
    <t>905</t>
  </si>
  <si>
    <t xml:space="preserve">Управление  Знаменской сельской территории администрации Старооскольского городского округа </t>
  </si>
  <si>
    <t>906</t>
  </si>
  <si>
    <t xml:space="preserve">Управление  Казачанской сельской территории администрации Старооскольского городского округа </t>
  </si>
  <si>
    <t>907</t>
  </si>
  <si>
    <t xml:space="preserve">Управление  Котовской сельской территории администрации Старооскольского городского округа </t>
  </si>
  <si>
    <t>908</t>
  </si>
  <si>
    <t xml:space="preserve">Управление  Лапыгинской сельской территории администрации Старооскольского городского округа </t>
  </si>
  <si>
    <t>909</t>
  </si>
  <si>
    <t xml:space="preserve">Управление  Незнамовской сельской территории администрации Старооскольского городского округа </t>
  </si>
  <si>
    <t>910</t>
  </si>
  <si>
    <t xml:space="preserve">Управление  Обуховской сельской территории администрации Старооскольского городского округа </t>
  </si>
  <si>
    <t>911</t>
  </si>
  <si>
    <t xml:space="preserve">Управление  Озерской сельской территории администрации Старооскольского городского округа </t>
  </si>
  <si>
    <t>912</t>
  </si>
  <si>
    <t xml:space="preserve">Управление  Песчанской сельской территории администрации Старооскольского городского округа </t>
  </si>
  <si>
    <t>913</t>
  </si>
  <si>
    <t xml:space="preserve">Управление  Потуданской сельской территории администрации Старооскольского городского округа </t>
  </si>
  <si>
    <t>914</t>
  </si>
  <si>
    <t xml:space="preserve">Управление  Роговатовской сельской территории администрации Старооскольского городского округа </t>
  </si>
  <si>
    <t>915</t>
  </si>
  <si>
    <t xml:space="preserve">Управление  Сорокинской сельской территории администрации Старооскольского городского округа </t>
  </si>
  <si>
    <t>916</t>
  </si>
  <si>
    <t xml:space="preserve">Управление  Солдатской сельской территории администрации Старооскольского городского округа </t>
  </si>
  <si>
    <t>917</t>
  </si>
  <si>
    <t xml:space="preserve">Управление  Федосеевской сельской территории администрации Старооскольского городского округа </t>
  </si>
  <si>
    <t>918</t>
  </si>
  <si>
    <t xml:space="preserve">Управление  Шаталовской сельской территории администрации Старооскольского городского округа </t>
  </si>
  <si>
    <t>919</t>
  </si>
  <si>
    <t xml:space="preserve">Управление  Владимировской сельской территории администрации Старооскольского городского округа </t>
  </si>
  <si>
    <t>920</t>
  </si>
  <si>
    <t>Подпрограмма "Развитие лесного хозяйства"</t>
  </si>
  <si>
    <t xml:space="preserve">Подпрограмма "Развитие системы обеспечения населения справочно-аналитической информацией" </t>
  </si>
  <si>
    <t xml:space="preserve">Подпрограмма "Совершенствование имущественных отношений" </t>
  </si>
  <si>
    <t>Подпрограмма "Совершенствование земельных отношений"</t>
  </si>
  <si>
    <t>Муниципальное казенное учреждение "Управление капитального строительства"  Старооскольского городского округа</t>
  </si>
  <si>
    <t>834</t>
  </si>
  <si>
    <t>1330000000</t>
  </si>
  <si>
    <t>Основное мероприятие "Капитальный, текущий ремонт автомобильных дорог и проездов, мостов"</t>
  </si>
  <si>
    <t>1330200000</t>
  </si>
  <si>
    <t>Капитальный ремонт автомобильных дорог</t>
  </si>
  <si>
    <t>1330244300</t>
  </si>
  <si>
    <t>1340000000</t>
  </si>
  <si>
    <t>Основное мероприятие "Обеспечение функций МКУ "УКС"</t>
  </si>
  <si>
    <t>1340100000</t>
  </si>
  <si>
    <t>1340122100</t>
  </si>
  <si>
    <t>Основное мероприятие "Благоустройство территории Старооскольского городского округа"</t>
  </si>
  <si>
    <t>1220600000</t>
  </si>
  <si>
    <t>1220624200</t>
  </si>
  <si>
    <t xml:space="preserve">Строительство, реконструкция  </t>
  </si>
  <si>
    <t>1220644100</t>
  </si>
  <si>
    <t>Дошкольное образование</t>
  </si>
  <si>
    <t>0701</t>
  </si>
  <si>
    <t xml:space="preserve">Подпрограмма "Развитие дошкольного образования" </t>
  </si>
  <si>
    <t>0210000000</t>
  </si>
  <si>
    <t>0210300000</t>
  </si>
  <si>
    <t>Подпрограмма "Энергосбережение и повышение энергетической эффективности"</t>
  </si>
  <si>
    <t>1230000000</t>
  </si>
  <si>
    <t>Основное мероприятие "Технические мероприятия"</t>
  </si>
  <si>
    <t>1230200000</t>
  </si>
  <si>
    <t>0250000000</t>
  </si>
  <si>
    <t>0600000000</t>
  </si>
  <si>
    <t xml:space="preserve">Подпрограмма "Социальная поддержка семьи и детей" </t>
  </si>
  <si>
    <t>0630000000</t>
  </si>
  <si>
    <t>Основное мероприятие "Оплата за коммунальные услуги, ремонт и содержание жилых помещений, закрепленных за детьми-сиротами и детьми, оставшимися без попечения родителей"</t>
  </si>
  <si>
    <t>0632400000</t>
  </si>
  <si>
    <t xml:space="preserve">Социальная поддержка детей-сирот и детей, оставшихся без попечения родителей, в части оплаты за содержание жилых помещений, закрепленных за детьми-сиротами, и капитального ремонта 
</t>
  </si>
  <si>
    <t>0632471370</t>
  </si>
  <si>
    <t xml:space="preserve">Подпрограмма "Совершенствование и развитие дорожной сети в Старооскольском городском округе" </t>
  </si>
  <si>
    <t>Управление образования администрации Старооскольского городского округа</t>
  </si>
  <si>
    <t>871</t>
  </si>
  <si>
    <t>0121200000</t>
  </si>
  <si>
    <t>0121226010</t>
  </si>
  <si>
    <t>Основное мероприятие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t>
  </si>
  <si>
    <t>0210100000</t>
  </si>
  <si>
    <t>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t>
  </si>
  <si>
    <t>0210173020</t>
  </si>
  <si>
    <t>0210400000</t>
  </si>
  <si>
    <t>0210422100</t>
  </si>
  <si>
    <t>Основное мероприятие "Поддержка альтернативных форм предоставления дошкольного образования"</t>
  </si>
  <si>
    <t>0210500000</t>
  </si>
  <si>
    <t>Поддержка альтернативных форм предоставления дошкольного образования</t>
  </si>
  <si>
    <t xml:space="preserve">Поддержка альтернативных форм предоставления дошкольного образования
</t>
  </si>
  <si>
    <t>0210573010</t>
  </si>
  <si>
    <t>0210600000</t>
  </si>
  <si>
    <t>0210617010</t>
  </si>
  <si>
    <t>0210673220</t>
  </si>
  <si>
    <t>1230222100</t>
  </si>
  <si>
    <t xml:space="preserve">Подпрограмма "Развитие общего образования" </t>
  </si>
  <si>
    <t>0220000000</t>
  </si>
  <si>
    <t>0220100000</t>
  </si>
  <si>
    <t>Реализация государственного стандарта общего образования</t>
  </si>
  <si>
    <t>0220173040</t>
  </si>
  <si>
    <t>0220200000</t>
  </si>
  <si>
    <t>0220222100</t>
  </si>
  <si>
    <t>0220263000</t>
  </si>
  <si>
    <t>Основное мероприятие "Создание современных условий для учащихся с разными образовательными результатами в соответствии с требованиями федерального государственного образовательного стандарта"</t>
  </si>
  <si>
    <t>0220400000</t>
  </si>
  <si>
    <t>0220422100</t>
  </si>
  <si>
    <t>Основное мероприятие "Организационно-методическое сопровождение мероприятий, направленных на модернизацию муниципальной системы общего образования"</t>
  </si>
  <si>
    <t>0220500000</t>
  </si>
  <si>
    <t>0220526010</t>
  </si>
  <si>
    <t>0220600000</t>
  </si>
  <si>
    <t>0220617070</t>
  </si>
  <si>
    <t>Основное мероприятие "Оплата проезда педагогическим работникам к месту работы и обратно, проживающим в городе и работающим в общеобразовательных организациях сельских территорий"</t>
  </si>
  <si>
    <t>0220700000</t>
  </si>
  <si>
    <t>0220717020</t>
  </si>
  <si>
    <t>0220722100</t>
  </si>
  <si>
    <t>Основное мероприятие "Выплата ежемесячного денежного вознаграждения за классное руководство"</t>
  </si>
  <si>
    <t>0220800000</t>
  </si>
  <si>
    <t>0220873060</t>
  </si>
  <si>
    <t>0220900000</t>
  </si>
  <si>
    <t>0220917010</t>
  </si>
  <si>
    <t>0220973220</t>
  </si>
  <si>
    <t>Подпрограмма "Развитие дополнительного образования"</t>
  </si>
  <si>
    <t>0230100000</t>
  </si>
  <si>
    <t>0230122100</t>
  </si>
  <si>
    <t>Основное мероприятие "Организационно-методическое сопровождение мероприятий, направленных на модернизацию муниципальной системы дополнительного образования"</t>
  </si>
  <si>
    <t>0230500000</t>
  </si>
  <si>
    <t>0230526010</t>
  </si>
  <si>
    <t>0230600000</t>
  </si>
  <si>
    <t>0230622100</t>
  </si>
  <si>
    <t>Профессиональная подготовка, переподготовка и повышение квалификации</t>
  </si>
  <si>
    <t>0705</t>
  </si>
  <si>
    <t>Подпрограмма "Развитие  дополнительного профессионального образования"</t>
  </si>
  <si>
    <t>0260000000</t>
  </si>
  <si>
    <t>0260100000</t>
  </si>
  <si>
    <t>0260122100</t>
  </si>
  <si>
    <t>Основное мероприятие "Организация непрерывного повышения квалификации педагогических работников МБУ ДПО "СОИРО"</t>
  </si>
  <si>
    <t>0260400000</t>
  </si>
  <si>
    <t>0260422100</t>
  </si>
  <si>
    <t>Основное мероприятие "Сопровождение диссеминации инновационного опыта педагогических и руководящих работников городского округа"</t>
  </si>
  <si>
    <t>0260600000</t>
  </si>
  <si>
    <t>0260626010</t>
  </si>
  <si>
    <t>Подпрограмма "Организация отдыха и оздоровления детей и подростков"</t>
  </si>
  <si>
    <t>Основное мероприятие "Обеспечение деятельности (оказание услуг) детских загородных оздоровительных лагерей и лагерей с дневным пребыванием детей"</t>
  </si>
  <si>
    <t>0250100000</t>
  </si>
  <si>
    <t>0250122100</t>
  </si>
  <si>
    <t>Основное мероприятие "Организация отдыха и оздоровления детей, находящихся в трудной жизненной ситуации"</t>
  </si>
  <si>
    <t>0250200000</t>
  </si>
  <si>
    <t>0250270650</t>
  </si>
  <si>
    <t>0250300000</t>
  </si>
  <si>
    <t xml:space="preserve">Мероприятия по проведению оздоровительной кампании детей </t>
  </si>
  <si>
    <t>0250326060</t>
  </si>
  <si>
    <t>0250363000</t>
  </si>
  <si>
    <t>Основное мероприятие "Организация отдыха и оздоровления детей на базе загородных оздоровительных лагерей"</t>
  </si>
  <si>
    <t>0250400000</t>
  </si>
  <si>
    <t>0250426060</t>
  </si>
  <si>
    <t>Другие вопросы в области образования</t>
  </si>
  <si>
    <t>0709</t>
  </si>
  <si>
    <t>0230700000</t>
  </si>
  <si>
    <t>0230722100</t>
  </si>
  <si>
    <t>Подпрограмма "Развитие системы оценки качества образования"</t>
  </si>
  <si>
    <t>0240000000</t>
  </si>
  <si>
    <t>0240200000</t>
  </si>
  <si>
    <t>0240222100</t>
  </si>
  <si>
    <t>0240300000</t>
  </si>
  <si>
    <t>0240322100</t>
  </si>
  <si>
    <t>Подпрограмма "Обеспечение реализации муниципальной программы"</t>
  </si>
  <si>
    <t>0270000000</t>
  </si>
  <si>
    <t>Основное мероприятие "Обеспечение выполнения муниципальных функций в сфере образования"</t>
  </si>
  <si>
    <t>0270100000</t>
  </si>
  <si>
    <t>0270121120</t>
  </si>
  <si>
    <t>0270200000</t>
  </si>
  <si>
    <t>0270222100</t>
  </si>
  <si>
    <t>Социальное обеспечение населения</t>
  </si>
  <si>
    <t>1003</t>
  </si>
  <si>
    <t>0631200000</t>
  </si>
  <si>
    <t>0631272880</t>
  </si>
  <si>
    <t>0210200000</t>
  </si>
  <si>
    <t>Выплата компенсации части родительской платы за присмотр и уход за детьми в образовательных организациях, реализующих основную образовательную программу дошкольного образования</t>
  </si>
  <si>
    <t>0210273030</t>
  </si>
  <si>
    <t>0140721120</t>
  </si>
  <si>
    <t>Управление социальной защиты населения администрации Старооскольского городского округа</t>
  </si>
  <si>
    <t>873</t>
  </si>
  <si>
    <t>Пенсионное обеспечение</t>
  </si>
  <si>
    <t>1001</t>
  </si>
  <si>
    <t xml:space="preserve">Подпрограмма "Развитие мер социальной поддержки отдельных категорий граждан" </t>
  </si>
  <si>
    <t>0610000000</t>
  </si>
  <si>
    <t xml:space="preserve"> Основное мероприятие "Выплата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</si>
  <si>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0610200000</t>
  </si>
  <si>
    <t>0610217210</t>
  </si>
  <si>
    <t xml:space="preserve">Услуги по зачислению денежных средств на счета физических лиц  </t>
  </si>
  <si>
    <t>0610226040</t>
  </si>
  <si>
    <t>Социальное обслуживание населения</t>
  </si>
  <si>
    <t>1002</t>
  </si>
  <si>
    <t xml:space="preserve">Подпрограмма "Модернизация и развитие социального обслуживания населения" </t>
  </si>
  <si>
    <t>0620000000</t>
  </si>
  <si>
    <t>Основное мероприятие "Организация работы по заключению договоров  пожизненного содержания с иждивением в Старооскольском городском округе"</t>
  </si>
  <si>
    <t>0620100000</t>
  </si>
  <si>
    <t>Основное мероприятие "Социальное обслуживание населения"</t>
  </si>
  <si>
    <t>0620200000</t>
  </si>
  <si>
    <t xml:space="preserve">Осуществление полномочий по обеспечению права граждан на социальное обслуживание </t>
  </si>
  <si>
    <t>0620271590</t>
  </si>
  <si>
    <t>Основное мероприятие "Предоставление широкого спектра социальных услуг гражданам пожилого возраста, способствующих активизации их жизнедеятельности"</t>
  </si>
  <si>
    <t>0620400000</t>
  </si>
  <si>
    <t>0620426010</t>
  </si>
  <si>
    <t xml:space="preserve">Подпрограмма  "Мероприятия по обеспечению доступной среды" </t>
  </si>
  <si>
    <t>0640000000</t>
  </si>
  <si>
    <t>0640200000</t>
  </si>
  <si>
    <t>0640222100</t>
  </si>
  <si>
    <t xml:space="preserve">Основное мероприятие "Оказание комплексной социально-правовой помощи родителям, состоящим на учете за потребление наркотических веществ"
</t>
  </si>
  <si>
    <t>0110300000</t>
  </si>
  <si>
    <t>0110326010</t>
  </si>
  <si>
    <t>Основное мероприятие "Осуществление функций администрации Старооскольского городского округа по обеспечению жильем молодых семей"</t>
  </si>
  <si>
    <t>0520500000</t>
  </si>
  <si>
    <t xml:space="preserve">Подпрограмма  "Развитие мер социальной поддержки отдельных категорий граждан" </t>
  </si>
  <si>
    <t>0610100000</t>
  </si>
  <si>
    <t>0610126040</t>
  </si>
  <si>
    <t>Меры социальной поддержки лицам, удостоенным звания "Почетный гражданин Старооскольского городского округа Белгородской области"</t>
  </si>
  <si>
    <t>0610117200</t>
  </si>
  <si>
    <t>0610300000</t>
  </si>
  <si>
    <t xml:space="preserve">Выплата единовременной материальной помощи отдельным категориям граждан </t>
  </si>
  <si>
    <t>0610317220</t>
  </si>
  <si>
    <t>Основное мероприятие "Обеспечение равной доступности услуг общественного транспорта"</t>
  </si>
  <si>
    <t>0610500000</t>
  </si>
  <si>
    <t xml:space="preserve"> Организация проезда льготной категории граждан и пенсионеров в общественном транспорте на территории Старооскольского городского округа </t>
  </si>
  <si>
    <t>0610526030</t>
  </si>
  <si>
    <t xml:space="preserve">Выплата денежного поощрения руководителям органов территориального общественного самоуправления и руководителям органов иных форм осуществления местного самоуправления на территории Старооскольского городского округа </t>
  </si>
  <si>
    <t>Основное мероприятие "Компенсационные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</si>
  <si>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0610800000</t>
  </si>
  <si>
    <t>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</si>
  <si>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0610817260</t>
  </si>
  <si>
    <t>Основное мероприятие "Социальная поддержка отдельных категорий граждан  в форме оплаты услуг бани"</t>
  </si>
  <si>
    <t>0610900000</t>
  </si>
  <si>
    <t xml:space="preserve">Мероприятия по социальной поддержке отдельных категорий граждан </t>
  </si>
  <si>
    <t>0610926020</t>
  </si>
  <si>
    <t>0611000000</t>
  </si>
  <si>
    <t>0611052500</t>
  </si>
  <si>
    <t>Основное мероприятие "Предоставление ежемесячной денежной компенсации расходов по оплате жилищно-коммунальных услуг ветеранам труда"</t>
  </si>
  <si>
    <t>0611100000</t>
  </si>
  <si>
    <t>0611172510</t>
  </si>
  <si>
    <t>Основное мероприятие "Предоставление ежемесячной денежной компенсации расходов по оплате жилищно-коммунальных услуг реабилитированным лицам и лицам, признанным пострадавшими от политических репрессий"</t>
  </si>
  <si>
    <t>0611200000</t>
  </si>
  <si>
    <t>Выплата ежемесячных денежных компенсаций расходов по оплате жилищно-коммунальных услуг реабилитированным лицам и лицам, признанным пострадавшими от политических репрессий</t>
  </si>
  <si>
    <t>0611272520</t>
  </si>
  <si>
    <t>Основное мероприятие "Предоставление ежемесячной денежной компенсации расходов по оплате жилищно-коммунальных услуг многодетным семьям"</t>
  </si>
  <si>
    <t>0611300000</t>
  </si>
  <si>
    <t>Выплата ежемесячных денежных компенсаций расходов по оплате жилищно-коммунальных услуг многодетным семьям</t>
  </si>
  <si>
    <t>0611372530</t>
  </si>
  <si>
    <t>Основное мероприятие "Предоставление ежемесячной денежной компенсации расходов по оплате жилищно-коммунальных услуг иным категориям"</t>
  </si>
  <si>
    <t>0611400000</t>
  </si>
  <si>
    <t xml:space="preserve">Выплата ежемесячных денежных компенсаций расходов по оплате жилищно-коммунальных услуг иным категориям граждан
</t>
  </si>
  <si>
    <t>0611472540</t>
  </si>
  <si>
    <t>Основное мероприятие "Предоставление  субсидий на оплату жилого помещения и коммунальных услуг"</t>
  </si>
  <si>
    <t>0611500000</t>
  </si>
  <si>
    <t>0611571510</t>
  </si>
  <si>
    <t>0611600000</t>
  </si>
  <si>
    <t>0611652200</t>
  </si>
  <si>
    <t>Основное мероприятие "Предоставление ежемесячной денежной выплаты отдельным категориям граждан (ветеранам труда, ветеранам военной службы)"</t>
  </si>
  <si>
    <t>0611700000</t>
  </si>
  <si>
    <t>Оплата ежемесячных денежных выплат ветеранам труда, ветеранам военной службы</t>
  </si>
  <si>
    <t>0611772410</t>
  </si>
  <si>
    <t>Основное мероприятие "Предоставление ежемесячной денежной выплаты отдельным категориям граждан (труженикам тыла)"</t>
  </si>
  <si>
    <t>0611800000</t>
  </si>
  <si>
    <t>Оплата ежемесячных денежных выплат труженикам тыла</t>
  </si>
  <si>
    <t>0611872420</t>
  </si>
  <si>
    <t>Основное мероприятие "Предоставление ежемесячной денежной выплаты отдельным категориям граждан (реабилитированным лицам)"</t>
  </si>
  <si>
    <t>0611900000</t>
  </si>
  <si>
    <t xml:space="preserve">Оплата ежемесячных денежных выплат реабилитированным лицам </t>
  </si>
  <si>
    <t>0611972430</t>
  </si>
  <si>
    <t>Основное мероприятие "Предоставление ежемесячной денежной выплаты отдельным категориям граждан (лицам, признанным пострадавшими от политических репрессий)"</t>
  </si>
  <si>
    <t>0612000000</t>
  </si>
  <si>
    <t xml:space="preserve">Оплата ежемесячных денежных выплат лицам, признанным пострадавшими от политических репрессий
</t>
  </si>
  <si>
    <t>0612072440</t>
  </si>
  <si>
    <t>Основное мероприятие "Предоставление ежемесячной денежной выплаты лицам, родившимся в период с 22 июня 1923 г. по 3 сентября 1945 г. (Дети войны)"</t>
  </si>
  <si>
    <t>0612100000</t>
  </si>
  <si>
    <t>0612172450</t>
  </si>
  <si>
    <t>Основное мероприятие "Предоставление ежемесячного пособия на ребенка гражданам, имеющим детей"</t>
  </si>
  <si>
    <t>0612200000</t>
  </si>
  <si>
    <t xml:space="preserve">Выплата ежемесячных пособий гражданам, имеющим детей  
</t>
  </si>
  <si>
    <t>0612272850</t>
  </si>
  <si>
    <t>0612300000</t>
  </si>
  <si>
    <t xml:space="preserve">Выплата субсидий ветеранам боевых действий и другим категориям военнослужащих, лицам, привлекавшимся органами местной власти к разминированию территорий и объектов в период 1943-1950 годов </t>
  </si>
  <si>
    <t>0612372360</t>
  </si>
  <si>
    <t>Основное мероприятие "Предоставление единовременного пособия при рождении ребенка гражданам, не подлежащим обязательному социальному страхованию, на случай временной нетрудоспособности и в связи с материнством"</t>
  </si>
  <si>
    <t>0612400000</t>
  </si>
  <si>
    <t>Основное мероприятие "Предоставление ежемесячного пособия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t>
  </si>
  <si>
    <t>0612500000</t>
  </si>
  <si>
    <t>0612800000</t>
  </si>
  <si>
    <t>0612852800</t>
  </si>
  <si>
    <t>Основное мероприятие "Выплата пособия на погребение умерших граждан, не подлежащих обязательному социальному страхованию и не являющихся пенсионерами, а также в случае рождения мертвого ребенка по истечении 154 дней беременности"</t>
  </si>
  <si>
    <t>0613000000</t>
  </si>
  <si>
    <t xml:space="preserve">Предоставление материальной и иной помощи для погребения 
</t>
  </si>
  <si>
    <t>0613072620</t>
  </si>
  <si>
    <t>0613100000</t>
  </si>
  <si>
    <t>Выплата пособия лицам, которым присвоено звание "Почетный гражданин Белгородской области"</t>
  </si>
  <si>
    <t>0613172350</t>
  </si>
  <si>
    <t>0613200000</t>
  </si>
  <si>
    <t xml:space="preserve">Выплата ежемесячных пособий отдельным категориям граждан (инвалидам боевых действий I и II групп, а также членам семей военнослужащих и сотрудников, погибших при исполнении обязанностей военной службы или служебных обязанностей в районах боевых действий; вдовам погибших (умерших) ветеранов подразделений особого риска)
</t>
  </si>
  <si>
    <t>0613272370</t>
  </si>
  <si>
    <t>Основное мероприятие "Выплата единовременного пособия и пособия на основе социального контракта малоимущим гражданам и гражданам, оказавшимся в трудной жизненной ситуации"</t>
  </si>
  <si>
    <t>0613300000</t>
  </si>
  <si>
    <t>0613372310</t>
  </si>
  <si>
    <t>Обеспечение равной доступности услуг общественного транспорта на территории Белгородской области для отдельных категорий граждан, оказание мер социальной поддержки которым относится к ведению Российской Федерации и субъектов Российской Федерации</t>
  </si>
  <si>
    <t>Основное мероприятие "Отдельные меры социальной поддержки граждан, подвергшихся радиации"</t>
  </si>
  <si>
    <t>0613600000</t>
  </si>
  <si>
    <t>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</si>
  <si>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0613651370</t>
  </si>
  <si>
    <t xml:space="preserve">Услуги по зачислению денежных средств на счета физических лиц </t>
  </si>
  <si>
    <t>0620126040</t>
  </si>
  <si>
    <t>0620117270</t>
  </si>
  <si>
    <t>0620126020</t>
  </si>
  <si>
    <t xml:space="preserve">Подпрограмма  "Социальная поддержка семьи и детей" </t>
  </si>
  <si>
    <t>0630100000</t>
  </si>
  <si>
    <t>0630126040</t>
  </si>
  <si>
    <t xml:space="preserve">Выплаты многодетным семьям </t>
  </si>
  <si>
    <t>0630117280</t>
  </si>
  <si>
    <t>Основное мероприятие "Вручение удостоверений многодетным семьям"</t>
  </si>
  <si>
    <t>0630300000</t>
  </si>
  <si>
    <t>0630326020</t>
  </si>
  <si>
    <t>0630400000</t>
  </si>
  <si>
    <t>0630426040</t>
  </si>
  <si>
    <t>0630417280</t>
  </si>
  <si>
    <t>0630500000</t>
  </si>
  <si>
    <t>0630526040</t>
  </si>
  <si>
    <t>0630517280</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</si>
  <si>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(многодетные семьи)"</t>
  </si>
  <si>
    <t>0631300000</t>
  </si>
  <si>
    <t>0631372880</t>
  </si>
  <si>
    <t>Основное мероприятие "Проведение социально- значимых мероприятий с детьми и семьями"</t>
  </si>
  <si>
    <t>0631500000</t>
  </si>
  <si>
    <t>0631526010</t>
  </si>
  <si>
    <t>Подпрограмма  "Мероприятия по обеспечению доступной среды"</t>
  </si>
  <si>
    <t>Основное мероприятие "Обеспечение перевозки слабослышащих и глухих детей, проживающих на территории Старооскольского городского округа, в специализированные (коррекционные) школы - интернаты"</t>
  </si>
  <si>
    <t>0640400000</t>
  </si>
  <si>
    <t>Основное мероприятие "Проведение культурно-массовых и спортивных мероприятий с инвалидами"</t>
  </si>
  <si>
    <t>0640600000</t>
  </si>
  <si>
    <t>0640626010</t>
  </si>
  <si>
    <t>Основное мероприятие "Меры социальной защиты семей, родивших третьего и последующих детей по предоставлению материнского (семейного) капитала"</t>
  </si>
  <si>
    <t>0613500000</t>
  </si>
  <si>
    <t xml:space="preserve">Осуществление дополнительных мер социальной защиты семей, родивших третьего и последующих детей, по предоставлению материнского (семейного) капитала </t>
  </si>
  <si>
    <t>0613573000</t>
  </si>
  <si>
    <t>Основное мероприятие  "Выплата единовременного пособия при передаче ребенка на воспитание в семью"</t>
  </si>
  <si>
    <t>0632000000</t>
  </si>
  <si>
    <t xml:space="preserve">Выплата единовременного пособия при всех формах устройства детей, лишенных родительского попечения, в семью
</t>
  </si>
  <si>
    <t>0632052600</t>
  </si>
  <si>
    <t>0632100000</t>
  </si>
  <si>
    <t>0632172870</t>
  </si>
  <si>
    <t>Основное мероприятие  "Выплата вознаграждения, причитающегося приемным родителям на каждого ребенка, взятого на воспитание в семью"</t>
  </si>
  <si>
    <t>0632200000</t>
  </si>
  <si>
    <t>Основное мероприятие  "Осуществление мер по социальной защите граждан, являющихся усыновителями, в виде пособий"</t>
  </si>
  <si>
    <t>0632300000</t>
  </si>
  <si>
    <t>0632372860</t>
  </si>
  <si>
    <t>Основное мероприятие  "Оплата за коммунальные услуги, ремонт и содержание жилых помещений, закрепленных за детьми сиротами и детьми, оставшимися без попечения родителей"</t>
  </si>
  <si>
    <t xml:space="preserve">Социальная поддержка детей-сирот и детей, оставшихся без попечения родителей, в части оплаты за содержание жилых помещений, закрепленных за детьми-сиротами, и капитального ремонта
</t>
  </si>
  <si>
    <t>Другие вопросы в области социальной политики</t>
  </si>
  <si>
    <t>1006</t>
  </si>
  <si>
    <t xml:space="preserve">Организация предоставления социального пособия на погребение </t>
  </si>
  <si>
    <t>0613071270</t>
  </si>
  <si>
    <t xml:space="preserve">Подпрограмма "Поддержка социально ориентированных некоммерческих организаций" </t>
  </si>
  <si>
    <t>0650000000</t>
  </si>
  <si>
    <t>Основное мероприятие  "Финансовая поддержка СОНКО, участвующих в реализации социально-значимых мероприятий на территории Старооскольского городского округа"</t>
  </si>
  <si>
    <t>0650100000</t>
  </si>
  <si>
    <t>0650163000</t>
  </si>
  <si>
    <t>0660000000</t>
  </si>
  <si>
    <t xml:space="preserve">Основное мероприятие "Обеспечение выполнения переданных полномочий  администрацией городского округа  по организации предоставления дополнительных мер социальной  поддержки и социальной помощи  отдельным категориям граждан" </t>
  </si>
  <si>
    <t>0660100000</t>
  </si>
  <si>
    <t>Основное мероприятие "Обеспечение выполнения переданных полномочий  администрацией городского округа  по  предоставлению дополнительных мер социальной  поддержки и социальной помощи  отдельным категориям граждан"</t>
  </si>
  <si>
    <t>0660200000</t>
  </si>
  <si>
    <t>0660222100</t>
  </si>
  <si>
    <t>Основное мероприятие "Организация  предоставления отдельных мер социальной защиты населения"</t>
  </si>
  <si>
    <t>0660300000</t>
  </si>
  <si>
    <t xml:space="preserve">Организация предоставления отдельных мер социальной защиты населения
</t>
  </si>
  <si>
    <t>0660371230</t>
  </si>
  <si>
    <t>Основное мероприятие "Осуществление деятельности по опеке и попечительству в отношении несовершеннолетних и лиц из числа детей - сирот и детей, оставшихся без попечения родителей"</t>
  </si>
  <si>
    <t>0660400000</t>
  </si>
  <si>
    <t xml:space="preserve">Осуществление деятельности по опеке и попечительству в отношении несовершеннолетних и лиц из числа детей-сирот и детей, оставшихся без попечения родителей
</t>
  </si>
  <si>
    <t>0660471240</t>
  </si>
  <si>
    <t>0660500000</t>
  </si>
  <si>
    <t>Осуществление деятельности по опеке и попечительству в отношении совершеннолетних лиц</t>
  </si>
  <si>
    <t>0660571250</t>
  </si>
  <si>
    <t>Основное мероприятие  "Организация предоставления ежемесячных денежных компенсаций расходов по оплате жилищно-коммунальных услуг"</t>
  </si>
  <si>
    <t>0660600000</t>
  </si>
  <si>
    <t xml:space="preserve">Организация предоставления ежемесячных денежных компенсаций расходов по оплате жилищно-коммунальных услуг 
</t>
  </si>
  <si>
    <t>0660671260</t>
  </si>
  <si>
    <t>Основное мероприятие  "Организация  финансового обеспечения  выполнения  переданных полномочий"</t>
  </si>
  <si>
    <t>0660700000</t>
  </si>
  <si>
    <t xml:space="preserve">Осуществление полномочий по обеспечению права граждан на социальное обслуживание 
</t>
  </si>
  <si>
    <t>0660771590</t>
  </si>
  <si>
    <t>1320200000</t>
  </si>
  <si>
    <t>Обеспечение видеонаблюдением аудиторий пунктов проведения единого государственного экзамена</t>
  </si>
  <si>
    <t xml:space="preserve">Основное мероприятие "Издание плаката "Спортивная гордость Старого Оскола"
</t>
  </si>
  <si>
    <t xml:space="preserve">Строительство, реконструкция </t>
  </si>
  <si>
    <t>0330300000</t>
  </si>
  <si>
    <t>0330322100</t>
  </si>
  <si>
    <t>0660121120</t>
  </si>
  <si>
    <t>Основное мероприятие  "Выплата ежемесячного пособия опекуну (попечителю) либо одному из приемных родителей или родителей-воспитателей на содержание каждого из детей-сирот и детей, оставшихся без попечения родителей"</t>
  </si>
  <si>
    <t>Основное мероприятие "Повышение качества оказания муниципальных услуг в сфере физической культуры и спорта"</t>
  </si>
  <si>
    <t>Основное мероприятие "Обеспечение централизованного ведения бухгалтерского учета"</t>
  </si>
  <si>
    <t>Основное мероприятие   "Обеспечение деятельности МАУ "Центр молодежных инициатив"</t>
  </si>
  <si>
    <t>Основное мероприятие "Осуществление деятельности по опеке и попечительству в отношении совершеннолетних  лиц"</t>
  </si>
  <si>
    <t>Основное мероприятие "Предоставление мер социальной поддержки лицам, удостоенным звания "Почетный гражданин Старооскольского городского округа Белгородской области"</t>
  </si>
  <si>
    <t>Основное мероприятие "Предоставление ежегодной денежной выплаты жителям Белгородской области, награжденным знаком "Почетный донор СССР", "Почетный донор России"</t>
  </si>
  <si>
    <t>Основное мероприятие "Выплата пособия лицам, которым присвоено звание "Почетный гражданин Белгородской области"</t>
  </si>
  <si>
    <t>Основное мероприятие "Предоставление услуги службы "Социального такси" инвалидам на специализированном и ином автотранспорте МБУ "КЦСОН"</t>
  </si>
  <si>
    <t>Основное мероприятие "Обеспечение деятельности МБУ "Старооскольский центр оценки качества образования"</t>
  </si>
  <si>
    <t>Основное мероприятие "Обеспечение деятельности муниципальных музеев и Старооскольского зоопарка"</t>
  </si>
  <si>
    <t>Основное мероприятие "Обеспечение деятельности (оказание услуг) библиотек Старооскольской ЦБС"</t>
  </si>
  <si>
    <t>Основное мероприятие "Реализация учреждениями общественно-значимых мероприятий, направленных на создание комфортных условий предоставления культурных услуг населению и развитие народного творчества"</t>
  </si>
  <si>
    <t>Основное мероприятие "Обеспечение деятельности (оказание услуг) Старооскольского театра"</t>
  </si>
  <si>
    <t>Основное мероприятие "Выявление и создание условий развития талантливой молодежи, использование продуктов ее инновационной деятельности"</t>
  </si>
  <si>
    <t xml:space="preserve">Оплата ежемесячных денежных выплат лицам, родившимся в период с 22 июня 1923 года по 3 сентября 1945 года (Дети войны)
</t>
  </si>
  <si>
    <t>Основное мероприятие "Оснащение жилых помещений муниципального жилищного фонда индивидуальными приборами учета потребления коммунальных ресурсов"</t>
  </si>
  <si>
    <t>1210400000</t>
  </si>
  <si>
    <t>1210424200</t>
  </si>
  <si>
    <t>1500000000</t>
  </si>
  <si>
    <t>Основное мероприятие "Подготовка работников (профессиональное образование и профессиональное обучение) и дополнительное профессиональное образование"</t>
  </si>
  <si>
    <t>1500100000</t>
  </si>
  <si>
    <t>1500121220</t>
  </si>
  <si>
    <t>0220273050</t>
  </si>
  <si>
    <t xml:space="preserve">Предоставление дополнительной выплаты спортсменам из малоимущих семей </t>
  </si>
  <si>
    <t>0310500000</t>
  </si>
  <si>
    <t>0310526010</t>
  </si>
  <si>
    <t>1410800000</t>
  </si>
  <si>
    <t>Основное мероприятие "Содержание муниципального имущества"</t>
  </si>
  <si>
    <t>0310</t>
  </si>
  <si>
    <t>Обеспечение пожарной безопасности</t>
  </si>
  <si>
    <t>Коммунальное хозяйство</t>
  </si>
  <si>
    <t>0502</t>
  </si>
  <si>
    <t>Подпрограмма "Развитие инженерной инфраструктуры"</t>
  </si>
  <si>
    <t>1240000000</t>
  </si>
  <si>
    <t>Основное мероприятие "Строительство и реконструкция инженерных сетей и объектов"</t>
  </si>
  <si>
    <t>1240100000</t>
  </si>
  <si>
    <t>1240144100</t>
  </si>
  <si>
    <t>Контрольно-счетная палата Старооскольского городского округа</t>
  </si>
  <si>
    <t>Расходы на содержание Контрольно-счетной палаты муниципального образования</t>
  </si>
  <si>
    <t xml:space="preserve">Расходы на выплаты по оплате труда председателя Контрольно-счетной палаты муниципального образования и его заместителей </t>
  </si>
  <si>
    <t>0210324200</t>
  </si>
  <si>
    <t>Основное мероприятие "Обеспечение деятельности (оказание услуг) подведомственных муниципальных учреждений"</t>
  </si>
  <si>
    <t>0120300000</t>
  </si>
  <si>
    <t>0120326010</t>
  </si>
  <si>
    <t>0110900000</t>
  </si>
  <si>
    <t>0110926010</t>
  </si>
  <si>
    <t>1610121120</t>
  </si>
  <si>
    <t>0610326040</t>
  </si>
  <si>
    <t>0220300000</t>
  </si>
  <si>
    <t>Основное мероприятие "Выплата ежемесячного пособия инвалидам боевых действий I и II групп, а также членам семей военнослужащих и сотрудников, погибших при исполнении обязанностей военной службы в районах боевых действий"</t>
  </si>
  <si>
    <t>Массовый спорт</t>
  </si>
  <si>
    <t>1102</t>
  </si>
  <si>
    <t>841</t>
  </si>
  <si>
    <t>Содержание муниципальной собственности</t>
  </si>
  <si>
    <t>1410822200</t>
  </si>
  <si>
    <t>Основное мероприятие "Выплата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страховых премий по договору обязательного страхования гражданской ответственности владельцев транспортных средств"</t>
  </si>
  <si>
    <t>1500121420</t>
  </si>
  <si>
    <t>0220344100</t>
  </si>
  <si>
    <t>0703</t>
  </si>
  <si>
    <t>Дополнительное образование детей</t>
  </si>
  <si>
    <t>1500121120</t>
  </si>
  <si>
    <t>Молодежная политика</t>
  </si>
  <si>
    <t>Основное мероприятие "Выплаты гражданам, заключившим договор о целевом обучении"</t>
  </si>
  <si>
    <t>0270300000</t>
  </si>
  <si>
    <t>Дополнительные выплаты гражданам, предоставляемые за счет средств бюджета Старооскольского городского округа</t>
  </si>
  <si>
    <t>0270317130</t>
  </si>
  <si>
    <t xml:space="preserve">Молодежная политика </t>
  </si>
  <si>
    <t>Другие вопросы в области национальной безопасности и правоохранительной деятельности</t>
  </si>
  <si>
    <t>Основное мероприятие "Оборудование дворовых территорий, мест массового пребывания граждан, перекрестков автомобильных дорог, в том числе в районах ИЖС, системами видеонаблюдения (видеоконтроля) с целью обеспечения безопасности населения городского округа, противодействия террористической угрозе и в рамках расширения аппаратно-программного комплекса "Безопасный город", техническое обслуживание систем видеонаблюдения"</t>
  </si>
  <si>
    <t>0314</t>
  </si>
  <si>
    <t>0120200000</t>
  </si>
  <si>
    <t>0120222100</t>
  </si>
  <si>
    <t xml:space="preserve">Стипендии главы администрации Старооскольского городского округа </t>
  </si>
  <si>
    <t>0614000000</t>
  </si>
  <si>
    <t>Основное мероприятие "Организация мер поддержки и социальной адаптации отдельных категорий граждан молодежи (молодые люди, оказавшиеся в трудной жизненной ситуации)"</t>
  </si>
  <si>
    <t>Основное мероприятие "Разработка и подготовка выпуска печатной продукции по безопасности в молодежной среде"</t>
  </si>
  <si>
    <t>Ежемесячные денежные выплаты гражданам, заключившим договоры пожизненного содержания с иждивением в Старооскольском городском округе</t>
  </si>
  <si>
    <t>2</t>
  </si>
  <si>
    <t>3</t>
  </si>
  <si>
    <t>5</t>
  </si>
  <si>
    <t>4</t>
  </si>
  <si>
    <t>6</t>
  </si>
  <si>
    <t>7</t>
  </si>
  <si>
    <t>Средства массовой информации</t>
  </si>
  <si>
    <t>1200</t>
  </si>
  <si>
    <t>Периодическая печать и издательства</t>
  </si>
  <si>
    <t>1202</t>
  </si>
  <si>
    <t xml:space="preserve">Подпрограмма "Развитие системы обеспечения населения информацией по вопросам осуществления местного самоуправления посредством печатных изданий" </t>
  </si>
  <si>
    <t>0810000000</t>
  </si>
  <si>
    <t>0810500000</t>
  </si>
  <si>
    <t>0810522100</t>
  </si>
  <si>
    <r>
      <t>Основное мероприятие "Обеспечение деятельности МАУ</t>
    </r>
    <r>
      <rPr>
        <b/>
        <sz val="13"/>
        <rFont val="Calibri"/>
        <family val="2"/>
        <charset val="204"/>
      </rPr>
      <t> </t>
    </r>
    <r>
      <rPr>
        <b/>
        <sz val="13"/>
        <rFont val="Times New Roman"/>
        <family val="1"/>
        <charset val="204"/>
      </rPr>
      <t>"Издательский дом "Оскольский край"</t>
    </r>
  </si>
  <si>
    <t>Сумма на 2020 год</t>
  </si>
  <si>
    <t>Местный бюджет 2020</t>
  </si>
  <si>
    <t>Областной бюджет 2020</t>
  </si>
  <si>
    <t>1330225200</t>
  </si>
  <si>
    <t>Муниципальное казенное учреждение "Управление жизнеобеспечением и развитием Старооскольского городского округа" (далее- МКУ "УЖиРГО")</t>
  </si>
  <si>
    <t>Основное мероприятие "Организация мероприятий, относящихся к безопасности дорожного движения, содержание элементов обустройства автомобильных дорог"</t>
  </si>
  <si>
    <t>Основное мероприятие "Выполнение муниципальным образованием  Старооскольским городским округом, как собственником жилых и нежилых помещений в многоквартирных домах, обязательств по уплате взносов на капитальный ремонт"</t>
  </si>
  <si>
    <t>Основное мероприятие "Единовременная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</si>
  <si>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0614200000</t>
  </si>
  <si>
    <t>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</si>
  <si>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0614217310</t>
  </si>
  <si>
    <t>0640900000</t>
  </si>
  <si>
    <t>06409L0270</t>
  </si>
  <si>
    <t>06140R4620</t>
  </si>
  <si>
    <t>0910000000</t>
  </si>
  <si>
    <t>Основное мероприятие "Субсидирование части затрат на рекламу"</t>
  </si>
  <si>
    <t>0910300000</t>
  </si>
  <si>
    <t>0910363000</t>
  </si>
  <si>
    <t>Основное мероприятие "Субсидирование части расходов на уплату арендных платежей"</t>
  </si>
  <si>
    <t>0910400000</t>
  </si>
  <si>
    <t>0910463000</t>
  </si>
  <si>
    <t>1700000000</t>
  </si>
  <si>
    <t>1710000000</t>
  </si>
  <si>
    <t>0940000000</t>
  </si>
  <si>
    <t>0940100000</t>
  </si>
  <si>
    <t xml:space="preserve">Массовый спорт </t>
  </si>
  <si>
    <t>Подпрограмма "Развитие спортивной инфраструктуры"</t>
  </si>
  <si>
    <t>Основное мероприятие "Капитальный ремонт и реконструкция объектов физической культуры и спорта"</t>
  </si>
  <si>
    <t>0720000000</t>
  </si>
  <si>
    <t>0720200000</t>
  </si>
  <si>
    <t>0631900000</t>
  </si>
  <si>
    <t>0631924200</t>
  </si>
  <si>
    <t>0720224200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</si>
  <si>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</si>
  <si>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</si>
  <si>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</si>
  <si>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9990051200</t>
  </si>
  <si>
    <t>Меры социальной защиты отдельных категорий работников учреждений, занятых в секторе социального обслуживания, проживающих и (или) работающих в сельской местности</t>
  </si>
  <si>
    <t>0620271690</t>
  </si>
  <si>
    <t>Ежемесячное денежное вознаграждение за классное руководство</t>
  </si>
  <si>
    <t>Предоставление мер социальной поддержки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t>
  </si>
  <si>
    <t>Осуществление полномочий  по предоставлению мер социальной защиты многодетных семей</t>
  </si>
  <si>
    <t>Основное мероприятие "Поощрение народных дружинников, принимающих в составе народных дружин участие в охране общественного порядка на территории Старооскольского городского округа"</t>
  </si>
  <si>
    <t>Основное мероприятие "Предоставление ежемесячной денежной компенсации расходов на уплату взноса на капитальный ремонт общего имущества в многоквартирном доме лицам, достигшим возраста семидесяти и восьмидесяти лет"</t>
  </si>
  <si>
    <t xml:space="preserve">Осуществление мер по социальной защите граждан, являющихся усыновителями
</t>
  </si>
  <si>
    <t>0150000000</t>
  </si>
  <si>
    <t>Компенсация отдельным категориям граждан оплаты взноса на капитальный ремонт общего имущества в многоквартирном доме</t>
  </si>
  <si>
    <t>Оплата жилищно-коммунальных услуг отдельным категориям граждан</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</si>
  <si>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</si>
  <si>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</si>
  <si>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Раз-дел, под-раз-дел</t>
  </si>
  <si>
    <t xml:space="preserve">                               к решению Совета депутатов</t>
  </si>
  <si>
    <t xml:space="preserve">                               Старооскольского городского округа</t>
  </si>
  <si>
    <t>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t>
  </si>
  <si>
    <t>0220372120</t>
  </si>
  <si>
    <t xml:space="preserve">Муниципальное казенное учреждение Старооскольского городского округа"Центр бухгалтерского обслуживания" </t>
  </si>
  <si>
    <t>857</t>
  </si>
  <si>
    <t>Общегосударственные вопросы</t>
  </si>
  <si>
    <t>Другие общегосударственные вопросы</t>
  </si>
  <si>
    <t>1320100000</t>
  </si>
  <si>
    <t>1320163000</t>
  </si>
  <si>
    <t>1320173820</t>
  </si>
  <si>
    <t>Компенсация стоимости проезда детям-инвалидам с нарушением слуха и лицам, их сопровождающим, к месту учебы и обратно</t>
  </si>
  <si>
    <t>0640417320</t>
  </si>
  <si>
    <t>0632272890</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</si>
  <si>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(ветеранам боевых действий, военнослужащим, проходившим военную службу в условиях чрезвычайного положения и при вооруженных конфликтах в РФ, а также проходившим военную службу в Чеченской Республике с января 1997 года по июль 1999 года; лицам, привлекавшимся органами местной власти к разминированию территорий и объектов в период 1943-1950 гг.)"</t>
  </si>
  <si>
    <t>Основное мероприятие "Предоставление субсидий юридическим лицам и индивидуальным предпринимателям в целях возмещения недополученных доходов в связи с осуществлением перевозки льготной категории граждан"</t>
  </si>
  <si>
    <t>Основное мероприятие "Выявление муниципальных объектов недвижимости, право собственности Старооскольского городского округа на которые не оформлено, а также бесхозяйных объектов недвижимости и выморочного имущества (в виде жилых помещений) с целью вовлечения их в хозяйственный оборот, или сноса непригодных для дальнейшего использования объектов"</t>
  </si>
  <si>
    <t>05205L4970</t>
  </si>
  <si>
    <t>Основное мероприятие "Организация и содержание мест захоронения (кладбищ)"</t>
  </si>
  <si>
    <t>1220422200</t>
  </si>
  <si>
    <t>1320164000</t>
  </si>
  <si>
    <t>Субсидии бюджетным (автономным) учреждениям на осуществление перевозки льготной категории граждан по муниципальным маршрутам регулярных перевозок</t>
  </si>
  <si>
    <t xml:space="preserve">                  тыс. рублей</t>
  </si>
  <si>
    <t>02105S3010</t>
  </si>
  <si>
    <t>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</si>
  <si>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Основное мероприятие "Выплата единовременной материальной помощи отдельным категориям граждан (вдовам (вдовцам), не вступившим в повторный брак, а также  несовершеннолетним детям и детям, обучающимся на очной форме обучения до достижения ими возраста 23 лет, погибших (умерших) участников ликвидации последствий катастрофы на Чернобыльской АЭС; вдовам (вдовцам) погибших (умерших) ветеранов подразделений особого риска, не вступившим в повторный брак; инвалидам боевых действий, вдовам и родителям погибших (умерших) участников боевых действий). Выплата ежегодной материальной помощи матросам и солдатам, призванным с территории Старооскольского городского округа, особо отличившимся при исполнении обязанностей военной службы по призыву"</t>
  </si>
  <si>
    <t>Основное мероприятие "Предоставление ежегодной выплаты многодетным семьям, в составе которых пять и более детей, на покупку комплекта школьной одежды и спортивной формы"</t>
  </si>
  <si>
    <t>Основное мероприятие "Строительство, реконструкция, капитальный ремонт дошкольных образовательных организаций"</t>
  </si>
  <si>
    <t>Основное мероприятие "Строительство, реконструкция и капитальный ремонт общеобразовательных организаций городского округа"</t>
  </si>
  <si>
    <t>Основное мероприятие "Приобретение и распространение среди дошкольников и учащихся общеобразовательных организаций световозвращающих элементов для ношения на верхней одежде в темное время суток"</t>
  </si>
  <si>
    <t>Основное мероприятие "Обеспечение деятельности (оказание услуг) муниципальных дошкольных образовательных организаций Старооскольского городского округа"</t>
  </si>
  <si>
    <t>Основное мероприятие "Обеспечение доступности образовательных организаций"</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</si>
  <si>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образования"</t>
  </si>
  <si>
    <t>Основное мероприятие "Совершенствование финансово-экономических условий организаций дополнительного образования"</t>
  </si>
  <si>
    <t>Основное мероприятие "Организация курсов повышения квалификации педагогических и руководящих работников образовательных организаций на базе МБУ ДПО "СОИРО"</t>
  </si>
  <si>
    <t>Основное мероприятие "Организация отдыха и оздоровления детей в лагерях с дневным пребыванием детей, организованных на базе общеобразовательных организаций"</t>
  </si>
  <si>
    <t>Основное мероприятие "Обеспечение медико-социального сопровождения обучающихся и воспитанников организаций общего, дошкольного и дополнительного образования"</t>
  </si>
  <si>
    <t>Основное мероприятие "Обеспечение условий для организации и проведения в соответствии с действующим законодательством государственной итоговой аттестации выпускников общеобразовательных организаций городского округа"</t>
  </si>
  <si>
    <t>Основное мероприятие "Предоставление услуг финансово-экономического сервиса и хозяйственного обслуживания организаций сферы образования городского округа"</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</si>
  <si>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муниципальных образовательных организаций, проживающих и работающих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</si>
  <si>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Социальная поддержка отдельных работников муниципальных образовательных организаций, проживающих и (или) работающих в сельской местности</t>
  </si>
  <si>
    <t>Основное мероприятие "Возмещение части затрат в связи с предоставлением учителям общеобразовательных организаций ипотечного кредита"</t>
  </si>
  <si>
    <t>Возмещение молодым учителям общеобразовательных организаций Старооскольского городского округа разницы в процентных ставках по ипотечному кредиту в рамках проекта "Ипотека для молодых учителей общеобразовательных учреждений Белгородской области"</t>
  </si>
  <si>
    <t>Возмещение расходов по оплате проезда педагогическим работникам к месту работы и обратно, проживающим в городе и работающим в муниципальных общеобразовательных организациях сельских территорий</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</si>
  <si>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(библиотекарей и медицинских работников)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</si>
  <si>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"Льготное питание детей из многодетных семей, обучающихся в общеобразовательных организациях Белгородской области"</t>
  </si>
  <si>
    <t>Основное мероприятие "Выплаты компенсации части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</si>
  <si>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культуры"</t>
  </si>
  <si>
    <t>Основное мероприятие "Возмещение  расходов, связанных с предоставлением мер социальной поддержки педагогическим работникам муниципальных  организаций дополнительного образования, подведомственных управлению культуры,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</si>
  <si>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 xml:space="preserve">Предоставление гражданам адресных субсидий на оплату жилого помещения и коммунальных услуг
</t>
  </si>
  <si>
    <t>Основное мероприятие "Предоставление ежегодной выплаты к началу учебного года на детей-учащихся общеобразовательных организаций из многодетных малоимущих семей и многодетных неполных семей на приобретение школьно-письменных принадлежностей"</t>
  </si>
  <si>
    <t>Ведомственная структура расходов бюджета Старооскольского городского округа на плановый период 2020 и 2021 годов</t>
  </si>
  <si>
    <t>Сумма на 2021 год</t>
  </si>
  <si>
    <t>0640426040</t>
  </si>
  <si>
    <t>Местный бюджет 2021</t>
  </si>
  <si>
    <t>Областной бюджет 2021</t>
  </si>
  <si>
    <t>Муниципальная программа "Совершенствование имущественно-земельных отношений и лесного хозяйства в Старооскольском городском округе"</t>
  </si>
  <si>
    <t>Муниципальная программа "Содержание дорожного хозяйства, организация транспортного обслуживания населения Старооскольского городского округа"</t>
  </si>
  <si>
    <t xml:space="preserve"> Муниципальная программа "Развитие системы жизнеобеспечения Старооскольского городского округа" </t>
  </si>
  <si>
    <t>Муниципальная программа "Формирование современной городской среды на территории Старооскольского городского округа"</t>
  </si>
  <si>
    <t xml:space="preserve">Муниципальная программа "Развитие образования Старооскольского городского округа" </t>
  </si>
  <si>
    <t>Муниципальная программа "Развитие культуры и искусства Старооскольского городского округа"</t>
  </si>
  <si>
    <t xml:space="preserve">Муниципальная программа "Социальная поддержка граждан в Старооскольском городском округе" </t>
  </si>
  <si>
    <t>Муниципальная программа "Развитие физической культуры и спорта в Старооскольском городском округе"</t>
  </si>
  <si>
    <t>Муниципальная программа "Развитие деятельности по государственной регистрации актов гражданского состояния в Старооскольском городском округе"</t>
  </si>
  <si>
    <t>Муниципальная программа "Обеспечение безопасности жизнедеятельности населения Старооскольского городского округа"</t>
  </si>
  <si>
    <t>Муниципальная программа "Развитие сельского хозяйства и рыбоводства в Старооскольском городском округе"</t>
  </si>
  <si>
    <t>Муниципальная программа "Формирование и развитие системы муниципальной кадровой политики в Старооскольском городском округе"</t>
  </si>
  <si>
    <t>Муниципальная программа "Развитие экономического потенциала, формирование благоприятного предпринимательского климата и содействие занятости населения в Старооскольском городском округе"</t>
  </si>
  <si>
    <t xml:space="preserve">Муниципальная программа "Развитие системы жизнеобеспечения Старооскольского городского округа" </t>
  </si>
  <si>
    <t>Муниципальная программа "Развитие системы обеспечения жителей Старооскольского городского округа информацией по вопросам осуществления местного самоуправления"</t>
  </si>
  <si>
    <t xml:space="preserve">Муниципальная программа "Обеспечение населения Старооскольского городского округа жильем" </t>
  </si>
  <si>
    <t>Муниципальная программа "Развитие системы жизнеобеспечения Старооскольского городского округа"</t>
  </si>
  <si>
    <t xml:space="preserve">Муниципальная программа "Обеспечение безопасности жизнедеятельности населения Старооскольского городского округа" </t>
  </si>
  <si>
    <t>Муниципальная программа "Молодость Белгородчины на территории Старооскольского городского округа"</t>
  </si>
  <si>
    <t>Муниципальная программа "Социальная поддержка граждан в Старооскольском городском округе"</t>
  </si>
  <si>
    <t xml:space="preserve">Муниципальная программа "Социальная поддержка граждан в Старооскольском городском округе"
</t>
  </si>
  <si>
    <t>Муниципальная программа "Обеспечение населения Старооскольского городского округа жильем"</t>
  </si>
  <si>
    <t xml:space="preserve">Подпрограмма "Профилактика безнадзорности и правонарушений несовершеннолетних и защита их прав на территории Старооскольского городского округа" </t>
  </si>
  <si>
    <t>Основное мероприятие "Личное страхование народных дружинников на период их участия в проводимых органами внутренних дел (полицией) и иными правоохранительными органами мероприятиях по охране общественного порядка"</t>
  </si>
  <si>
    <t>0120500000</t>
  </si>
  <si>
    <t>0120526010</t>
  </si>
  <si>
    <t xml:space="preserve">Подпрограмма "Профилактика правонарушений и обеспечение безопасности дорожного движения на территории Старооскольского городского округа" </t>
  </si>
  <si>
    <t>0120600000</t>
  </si>
  <si>
    <t>0120626010</t>
  </si>
  <si>
    <t>Основное мероприятие "Проведение ежегодного конкурса на звание "Лучший участковый уполномоченный полиции Старооскольского городского округа"</t>
  </si>
  <si>
    <t xml:space="preserve">Подпрограмма "Развитие туризма и придорожного сервиса в Старооскольском городском округе"
</t>
  </si>
  <si>
    <t>0930000000</t>
  </si>
  <si>
    <t>Основное мероприятие "Участие в областных и региональных форумах, выставках, ярмарках, фестивалях, способствующих развитию туризма, продвижению сувенирной продукции местных производителей"</t>
  </si>
  <si>
    <t>0930600000</t>
  </si>
  <si>
    <t>0930626010</t>
  </si>
  <si>
    <t>Подпрограмма "Улучшение условий и охраны труда в Старооскольском городском округе"</t>
  </si>
  <si>
    <t>Основное мероприятие "Организация и проведение Дней охраны труда, конкурсов по вопросам охраны труда среди хозяйствующих субъектов городского округа за счет бюджета городского округа"</t>
  </si>
  <si>
    <t>0950500000</t>
  </si>
  <si>
    <t>0950526010</t>
  </si>
  <si>
    <t xml:space="preserve">Подпрограмма "Содействие занятости населения Старооскольского городского округа"
</t>
  </si>
  <si>
    <t>0940163000</t>
  </si>
  <si>
    <t xml:space="preserve">Подпрограмма "Улучшение условий и охраны труда в Старооскольском городском округе" </t>
  </si>
  <si>
    <t>Подпрограмма "Организация транспортного обслуживания населения Старооскольского городского округа"</t>
  </si>
  <si>
    <t xml:space="preserve">Подпрограмма "Улучшение среды обитания населения Старооскольского городского округа"  </t>
  </si>
  <si>
    <t xml:space="preserve">Подпрограмма "Улучшение среды обитания населения Старооскольского городского округа" </t>
  </si>
  <si>
    <t>Подпрограмма "Развитие и поддержка малого и среднего предпринимательства Старооскольского городского округа"</t>
  </si>
  <si>
    <t xml:space="preserve"> Подпрограмма "Содержание дорожного хозяйства"</t>
  </si>
  <si>
    <t xml:space="preserve">Подпрограмма "Капитальный ремонт многоквартирных домов Старооскольского городского округа" </t>
  </si>
  <si>
    <t xml:space="preserve"> Подпрограмма "Содержание дорожного хозяйства" </t>
  </si>
  <si>
    <t xml:space="preserve">Подпрограмма "Обеспечение реализации муниципальной программы "Развитие системы жизнеобеспечения Старооскольского городского округа" </t>
  </si>
  <si>
    <t>Подпрограмма "Профилактика правонарушений и обеспечение безопасности дорожного движения на территории Старооскольского городского округа"</t>
  </si>
  <si>
    <t xml:space="preserve">Подпрограмма "Патриотическое воспитание граждан" </t>
  </si>
  <si>
    <t xml:space="preserve">Подпрограмма  "Профилактика немедицинского потребления наркотических средств и психотропных веществ на территории Старооскольского городского округа" </t>
  </si>
  <si>
    <t xml:space="preserve">Подпрограмма "Обеспечение реализации муниципальной программы "Социальная поддержка граждан в Старооскольском городском округе" </t>
  </si>
  <si>
    <t xml:space="preserve">Подпрограмма "Обеспечение реализации муниципальной программы "Развитие физической культуры и спорта в Старооскольском городском округе" </t>
  </si>
  <si>
    <t>Подпрограмма  "Социализация и самореализация молодых людей Старооскольского городского округа"</t>
  </si>
  <si>
    <t>Подпрограмма  "Патриотическое воспитание граждан"</t>
  </si>
  <si>
    <t>Подпрограмма  "Обеспечение реализации муниципальной программы "Молодость  Белгородчины на территории Старооскольского городского округа"</t>
  </si>
  <si>
    <t xml:space="preserve">Подпрограмма "Защита населения и территорий от чрезвычайных ситуаций, обеспечение пожарной безопасности и безопасности людей на водных объектах на территории Старооскольского городского округа" </t>
  </si>
  <si>
    <t xml:space="preserve">Подпрограмма "Обеспечение реализации муниципальной программы "Содержание дорожного хозяйства, организация транспортного обслуживания населения Старооскольского городского округа" </t>
  </si>
  <si>
    <t>Основное мероприятие "Оплата проезда педагогическим работникам к месту работы и обратно, проживающим в городе и работающим в муниципальных организациях дополнительного образования сельских территорий, подведомственных управлению культуры"</t>
  </si>
  <si>
    <t>0230900000</t>
  </si>
  <si>
    <t>Возмещение расходов по оплате проезда педагогическим работникам к месту работы и обратно, проживающим в городе, но работающим в муниципальных образовательных организациях дополнительного образования детей сельских территорий</t>
  </si>
  <si>
    <t>0230917030</t>
  </si>
  <si>
    <t>Основное мероприятие "Материальное поощрение и социальная поддержка учащихся муниципальных организаций дополнительного образования, подведомственных управлению культуры"</t>
  </si>
  <si>
    <t xml:space="preserve">Стипендии главы администрации Старооскольского городского округа учащимся муниципальных организаций дополнительного образования </t>
  </si>
  <si>
    <t>0230800000</t>
  </si>
  <si>
    <t>0230817040</t>
  </si>
  <si>
    <t xml:space="preserve">Подпрограмма "Развитие сельскохозяйственной отрасли" </t>
  </si>
  <si>
    <t>1010000000</t>
  </si>
  <si>
    <t>1010600000</t>
  </si>
  <si>
    <t>1010671290</t>
  </si>
  <si>
    <t xml:space="preserve">Муниципальная программа "Развитие сельского хозяйства и рыбоводства в Старооскольском городском округе" </t>
  </si>
  <si>
    <t>Подпрограмма "Устойчивое развитие сельских территорий"</t>
  </si>
  <si>
    <t>1030000000</t>
  </si>
  <si>
    <t>Основное мероприятие "Организация конкурсов, информационно-просветительских и иных мероприятий, направленных на создание условий для самореализации и вовлечения сельского населения в активную социальную жизнь"</t>
  </si>
  <si>
    <t>1030200000</t>
  </si>
  <si>
    <t>1030226010</t>
  </si>
  <si>
    <t>1010400000</t>
  </si>
  <si>
    <t>10104R5430</t>
  </si>
  <si>
    <t>0250463000</t>
  </si>
  <si>
    <t>Подпрограмма "Профилактика терроризма и экстремизма, минимизация и (или) ликвидация последствий их проявлений на территории Старооскольского городского округа"</t>
  </si>
  <si>
    <t>Основное мероприятие "Проведение конкурса "Самопрезентации" среди активистов Кибердружины Старооскольского городского округа"</t>
  </si>
  <si>
    <t>0150300000</t>
  </si>
  <si>
    <t>0150326010</t>
  </si>
  <si>
    <t>Основное мероприятие "Проведение акций "Мир без терроризма", "Молодежь против террора", "День солидарности в борьбе с терроризмом" и т.д. Привлечение информационных и рекламных агентств к проведению профилактических акций"</t>
  </si>
  <si>
    <t>0150400000</t>
  </si>
  <si>
    <t>0150426010</t>
  </si>
  <si>
    <t>Основное мероприятие "Приобретение имущества в муниципальную собственность"</t>
  </si>
  <si>
    <t>1410900000</t>
  </si>
  <si>
    <t>1410922200</t>
  </si>
  <si>
    <t>Подпрограмма "Переселение граждан из аварийного жилищного фонда Старооскольского городского округа"</t>
  </si>
  <si>
    <t>0510000000</t>
  </si>
  <si>
    <t>0510200000</t>
  </si>
  <si>
    <t>Обеспечение мероприятий по переселению граждан из аварийного жилищного фонда</t>
  </si>
  <si>
    <t>05102S1390</t>
  </si>
  <si>
    <t>Муниципальная программа "Развитие общественного самоуправления на территории Старооскольского городского округа"</t>
  </si>
  <si>
    <t>1100000000</t>
  </si>
  <si>
    <t>Подпрограмма "Развитие форм общественного самоуправления на территории Старооскольского городского округа"</t>
  </si>
  <si>
    <t>1120000000</t>
  </si>
  <si>
    <t>1120500000</t>
  </si>
  <si>
    <t>1120726010</t>
  </si>
  <si>
    <t>1120526010</t>
  </si>
  <si>
    <t>Основное мероприятие "Разработка и техническая поддержка сайта в сети Интернет для всех форм общественного самоуправления"</t>
  </si>
  <si>
    <t>1120700000</t>
  </si>
  <si>
    <t>Основное мероприятие "Разработка и изготовление информационных материалов (брошюр, буклетов, листовок) о деятельности общественного самоуправления на территории городского округа"</t>
  </si>
  <si>
    <t>1120800000</t>
  </si>
  <si>
    <t>1120826010</t>
  </si>
  <si>
    <t>Основное мероприятие "Участие органов общественного самоуправления в конкурсах, грантах с выплатой денежных вознаграждений победителям"</t>
  </si>
  <si>
    <t>Основное мероприятие "Проведение работ по постановке на кадастровый учет границ Старооскольского городского округа"</t>
  </si>
  <si>
    <t>1420200000</t>
  </si>
  <si>
    <t>Проведение комплексных кадастровых работ</t>
  </si>
  <si>
    <t>14202L5110</t>
  </si>
  <si>
    <t>Подпрограмма "Организационное оформление системы общественного самоуправления"</t>
  </si>
  <si>
    <t>Основное мероприятие "Выплата денежного поощрения руководителям органов ТОС и руководителям органов иных форм осуществления общественного самоуправления на территории Старооскольского городского округа"</t>
  </si>
  <si>
    <t>1110000000</t>
  </si>
  <si>
    <t>1110200000</t>
  </si>
  <si>
    <t>1110226040</t>
  </si>
  <si>
    <t>1110217240</t>
  </si>
  <si>
    <t>Содействие достижению целевых показателей региональных программ развития агропромышленного комплекса</t>
  </si>
  <si>
    <t xml:space="preserve">Выплата пособий малоимущим гражданам и гражданам, оказавшимся в трудной жизненной ситуации
</t>
  </si>
  <si>
    <t>Содержание ребенка в семье опекуна, приемной семье, семейном детском доме</t>
  </si>
  <si>
    <t>Вознаграждение, причитающееся приемному родителю</t>
  </si>
  <si>
    <t>Основное мероприятие "Вовлечение  граждан пожилого возраста в мероприятия социокультурной реабилитации, способствующие продлению активного долголетия"</t>
  </si>
  <si>
    <t>0210371120</t>
  </si>
  <si>
    <t>02103S1120</t>
  </si>
  <si>
    <t xml:space="preserve">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 </t>
  </si>
  <si>
    <t>Культура</t>
  </si>
  <si>
    <t>Подпрограмма "Развитие библиотечного дела"</t>
  </si>
  <si>
    <t>Основное мероприятие "Проведение капитального ремонта муниципальных библиотек"</t>
  </si>
  <si>
    <t>0410200000</t>
  </si>
  <si>
    <t>0410272120</t>
  </si>
  <si>
    <t>04102S2120</t>
  </si>
  <si>
    <t>Основное мероприятие "Проведение капитального строительства и капитального ремонта культурно-досуговых учреждений, приобретение объектов недвижимого имущества"</t>
  </si>
  <si>
    <t>0430200000</t>
  </si>
  <si>
    <t>0430272120</t>
  </si>
  <si>
    <t>04302S2120</t>
  </si>
  <si>
    <t xml:space="preserve">Создание в общеобразовательных организациях, расположенных в сельской местности, условий для занятий физической культурой и спортом </t>
  </si>
  <si>
    <t>022Е200000</t>
  </si>
  <si>
    <t>022Е250970</t>
  </si>
  <si>
    <t>02203S2120</t>
  </si>
  <si>
    <t>Основное мероприятие "Проект "Успех каждого ребенка"</t>
  </si>
  <si>
    <t>Основное мероприятие "Проект "Финансовая поддержка семей при рождении детей"</t>
  </si>
  <si>
    <t xml:space="preserve">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t>
  </si>
  <si>
    <t>061P100000</t>
  </si>
  <si>
    <t>061P150840</t>
  </si>
  <si>
    <t>0520470820</t>
  </si>
  <si>
    <t>Подпрограмма  "Развитие добровольческого (волонтерского) движения на территории Старооскольского городского округа"</t>
  </si>
  <si>
    <t>0340000000</t>
  </si>
  <si>
    <t>0340100000</t>
  </si>
  <si>
    <t>0340126010</t>
  </si>
  <si>
    <t>Основное мероприятие "Проект "Дорожная сеть"</t>
  </si>
  <si>
    <t>133R100000</t>
  </si>
  <si>
    <t>133R153930</t>
  </si>
  <si>
    <t>171F200000</t>
  </si>
  <si>
    <t>171F255550</t>
  </si>
  <si>
    <t>Основное мероприятие "Федеральный проект "Формирование комфортной городской среды"</t>
  </si>
  <si>
    <t>Реализация программ формирования современной городской среды</t>
  </si>
  <si>
    <t>Обеспечение деятельности финансовых, налоговых и таможенных органов и органов финансового (финансово-бюджетного) надзора</t>
  </si>
  <si>
    <t>Основное мероприятие "Обеспечение бесплатного проезда детей из многодетных семей, обучающихся в общеобразовательных организациях Белгородской области"</t>
  </si>
  <si>
    <t>0631000000</t>
  </si>
  <si>
    <t>0631072880</t>
  </si>
  <si>
    <t>0631100000</t>
  </si>
  <si>
    <t>0631172880</t>
  </si>
  <si>
    <t>0612453800</t>
  </si>
  <si>
    <t>0612553800</t>
  </si>
  <si>
    <t>1010473720</t>
  </si>
  <si>
    <t>0720272120</t>
  </si>
  <si>
    <t>07202S2120</t>
  </si>
  <si>
    <t>Субсидии учреждениям (организациям), за исключением государственных (муниципальных) бюджетных и автономных учреждений (организаций)</t>
  </si>
  <si>
    <t>Реализация мероприятий по обеспечению жильем молодых семей</t>
  </si>
  <si>
    <t>Основное мероприятие   "Организация мероприятий, направленных на развитие молодежного добровольческого (волонтерского) движения"</t>
  </si>
  <si>
    <t>Основное мероприятие "Проведение открытого конкурса на право получения свидетельств об осуществлении перевозок по муниципальным маршрутам регулярных перевозок по нерегулируемым тарифам на территории Старооскольского городского округа"</t>
  </si>
  <si>
    <t>1320300000</t>
  </si>
  <si>
    <t>1320326010</t>
  </si>
  <si>
    <t>Основное мероприятие "Финансовое и организационное обеспечение формирования жилищного фонда для переселения граждан из аварийного жилья"</t>
  </si>
  <si>
    <t>Подпрограмма "Обеспечение жильем отдельных категорий граждан Старооскольского городского округа"</t>
  </si>
  <si>
    <t>0304</t>
  </si>
  <si>
    <t>Органы юстиции</t>
  </si>
  <si>
    <t>Основное мероприятие "Обеспечение государственных гарантий реализации прав граждан на получение общедоступного и бесплатного общего образования в муниципальных и некоммерческих общеобразовательных организациях"</t>
  </si>
  <si>
    <t>Основное мероприятие "Обеспечение деятельности (оказание услуг) подведомственных образовательных организаций, в том числе предоставление муниципальным и некоммерческим образовательным организациям субсидий"</t>
  </si>
  <si>
    <t>Реализация национального проекта "Безопасные и качественные автомобильные дороги"</t>
  </si>
  <si>
    <t>133R1R0001</t>
  </si>
  <si>
    <r>
      <t xml:space="preserve">Основное мероприятие "Бесплатное обеспечение школьной формой детей из многодетных семей-учащихся первых классов </t>
    </r>
    <r>
      <rPr>
        <b/>
        <sz val="12"/>
        <rFont val="Times New Roman"/>
        <family val="1"/>
        <charset val="204"/>
      </rPr>
      <t xml:space="preserve">общеобразовательных </t>
    </r>
    <r>
      <rPr>
        <b/>
        <sz val="13"/>
        <rFont val="Times New Roman"/>
        <family val="1"/>
        <charset val="204"/>
      </rPr>
      <t>организаций Белгородской области"</t>
    </r>
  </si>
  <si>
    <r>
      <t xml:space="preserve">Другие </t>
    </r>
    <r>
      <rPr>
        <b/>
        <sz val="12"/>
        <rFont val="Times New Roman"/>
        <family val="1"/>
        <charset val="204"/>
      </rPr>
      <t xml:space="preserve">общегосударственные </t>
    </r>
    <r>
      <rPr>
        <b/>
        <sz val="13"/>
        <rFont val="Times New Roman"/>
        <family val="1"/>
        <charset val="204"/>
      </rPr>
      <t>вопросы</t>
    </r>
  </si>
  <si>
    <r>
      <t xml:space="preserve">Другие </t>
    </r>
    <r>
      <rPr>
        <b/>
        <sz val="12"/>
        <rFont val="Times New Roman"/>
        <family val="1"/>
        <charset val="204"/>
      </rPr>
      <t>общегосударственные</t>
    </r>
    <r>
      <rPr>
        <b/>
        <sz val="13"/>
        <rFont val="Times New Roman"/>
        <family val="1"/>
        <charset val="204"/>
      </rPr>
      <t xml:space="preserve"> вопросы</t>
    </r>
  </si>
  <si>
    <t>Ми-нис-тер-ство, ве-дом-ство (код ад-ми-ни-стра-то-ра)</t>
  </si>
  <si>
    <t>Вид рас- хо-да</t>
  </si>
  <si>
    <t xml:space="preserve">Мероприятия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t>
  </si>
  <si>
    <t>Основное мероприятие "Предоставление ООО "Узел связи" субсидии в целях возмещения затрат в связи с оказанием справочно-информационных услуг на безвозмездной основе"</t>
  </si>
  <si>
    <t>Основное мероприятие "Комплектование книжных фондов библиотек Старооскольской ЦБС"</t>
  </si>
  <si>
    <t>0410600000</t>
  </si>
  <si>
    <t>04106L5192</t>
  </si>
  <si>
    <t>Основное мероприятие "Поддержка творческой деятельности Старооскольского театра"</t>
  </si>
  <si>
    <t>0450300000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</si>
  <si>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</si>
  <si>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04503L4660</t>
  </si>
  <si>
    <t>Реализация мероприятий по управлению государственной собственностью, кадастровой оценке, землеустройству и землепользованию</t>
  </si>
  <si>
    <t>1420170460</t>
  </si>
  <si>
    <t>Строительство, капитальный ремонт и ремонт автомобильных дорог общего пользования населенных пунктов</t>
  </si>
  <si>
    <t>1330272140</t>
  </si>
  <si>
    <t>Строительство, капитальный ремонт и ремонт автомобильных дорог общего пользования  населенных пунктов</t>
  </si>
  <si>
    <t>13302S2140</t>
  </si>
  <si>
    <t>Финансовое обеспечение дорожной деятельности в рамках реализации мероприятий национального проекта "Безопасные и качественные автомобильные дороги"</t>
  </si>
  <si>
    <t>Расходы на выплаты по оплате труда членов Избирательной комиссии муниципального образования</t>
  </si>
  <si>
    <t>Расходы на содержание Избирательной комиссии муниципального образования</t>
  </si>
  <si>
    <t>Государственная поддержка отрасли культуры (на комплектование книжных фондов муниципальных общедоступных библиотек и государственных центральных библиотек субъектов Российской Федерации)</t>
  </si>
  <si>
    <t>Выплата ежемесячных денежных компенсаций расходов по оплате жилищно-коммунальных услуг ветеранам труда, ветеранам военной службы</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</si>
  <si>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</si>
  <si>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</si>
  <si>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Основное мероприятие "Единовременная выплата при одновременном рождении (усыновлении)  двух детей - 10 000 руб., трех и более детей -                  50 000 руб."</t>
  </si>
  <si>
    <t xml:space="preserve">Подпрограмма "Реализация переданных государственных полномочий Российской Федерации на государственную регистрацию актов гражданского состояния на территории Старооскольского городского округа" </t>
  </si>
  <si>
    <t>Выплаты социального пособия на погребение и возмещение расходов по гарантированному перечню услуг по погребению в рамках ст. 12 Федерального закона от 12.01.1996 № 8-ФЗ    "О погребении и похоронном деле"</t>
  </si>
  <si>
    <t>Основное мероприятие "Участие в организации и финансировании общественных работ"</t>
  </si>
  <si>
    <t xml:space="preserve"> Подпрограмма "Благоустройство дворовых территорий многоквартирных жилых домов, общественных и иных территорий соответствующего функционального назначения г. Старый Оскол"</t>
  </si>
  <si>
    <t>Основное мероприятие "Обеспечение деятельности (оказание услуг) подведомственных организаций, в том числе предоставление муниципальным и некоммерческим общеобразовательным организациям субсидий"</t>
  </si>
  <si>
    <t>0231300000</t>
  </si>
  <si>
    <t>Основное мероприятие "Капитальный ремонт муниципального жилищного фонда"</t>
  </si>
  <si>
    <t>1210300000</t>
  </si>
  <si>
    <t>1210324200</t>
  </si>
  <si>
    <t>Мероприятия по внедрению системы персонифицированного финансирования дополнительного образования детей на территории Старооскольского городского округа</t>
  </si>
  <si>
    <t>0231326070</t>
  </si>
  <si>
    <t xml:space="preserve">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№143-ФЗ "Об актах гражданского состояния" полномочий Российской Федерации по государственной регистрации актов гражданского состояния </t>
  </si>
  <si>
    <t>Муниципальная программа "Развитие экономического потенциала, формирование благоприятного предпринимательско-го климата и содействие занятости населения в Старооскольском городском округе"</t>
  </si>
  <si>
    <t>Основное мероприятие "Обеспечение функционирования модели персонифицированно-го финансирования дополнительного образования детей"</t>
  </si>
  <si>
    <t>0430271120</t>
  </si>
  <si>
    <t>Основное мероприятие "Проведение капитальных и текущих ремонтов объектов недвижимости"</t>
  </si>
  <si>
    <t>1410400000</t>
  </si>
  <si>
    <t>1410472120</t>
  </si>
  <si>
    <t>Подпрограмма "Сохранение объектов культурного наследия"</t>
  </si>
  <si>
    <t>0440000000</t>
  </si>
  <si>
    <t>Основное мероприятие "Реализация мероприятий по сохранению объектов культурного наследия (памятников истории и культуры) Старооскольского городского округа"</t>
  </si>
  <si>
    <t>0440100000</t>
  </si>
  <si>
    <t>Реализация мероприятий по сохранению объектов культурного наследия (памятников истории и культуры) Старооскольского городского округа</t>
  </si>
  <si>
    <t>0440172120</t>
  </si>
  <si>
    <t xml:space="preserve">                               Приложение 7</t>
  </si>
  <si>
    <t>Основное мероприятие "Организация предоставления мер по поддержке сельскохозяйственного производства"</t>
  </si>
  <si>
    <t>Основное мероприятие "Предоставление ежемесячной денежной компенсации на оплату жилого помещения и коммунальных услуг отдельным категориям граждан с применением системы персонифицированных социальных счетов"</t>
  </si>
  <si>
    <t xml:space="preserve">          от 24 декабря 2019 г. № 326</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</si>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</sst>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
    <numFmt numFmtId="166" formatCode="#,##0.0"/>
  </numFmts>
  <fonts count="18" x14ac:knownFonts="1">
    <font>
      <sz val="10"/>
      <name val="Arial"/>
    </font>
    <font>
      <sz val="10"/>
      <name val="Arial"/>
      <family val="2"/>
      <charset val="204"/>
    </font>
    <font>
      <b/>
      <sz val="13"/>
      <name val="Times New Roman"/>
      <family val="1"/>
      <charset val="204"/>
    </font>
    <font>
      <sz val="13"/>
      <name val="Times New Roman"/>
      <family val="1"/>
      <charset val="204"/>
    </font>
    <font>
      <b/>
      <sz val="10"/>
      <name val="Arial"/>
      <family val="2"/>
      <charset val="204"/>
    </font>
    <font>
      <sz val="10"/>
      <name val="Arial"/>
      <family val="2"/>
      <charset val="204"/>
    </font>
    <font>
      <sz val="10"/>
      <name val="Arial"/>
      <family val="2"/>
      <charset val="204"/>
    </font>
    <font>
      <sz val="12"/>
      <name val="Times New Roman"/>
      <family val="1"/>
      <charset val="204"/>
    </font>
    <font>
      <b/>
      <sz val="12"/>
      <name val="Times New Roman"/>
      <family val="1"/>
      <charset val="204"/>
    </font>
    <font>
      <b/>
      <sz val="10.5"/>
      <name val="Times New Roman"/>
      <family val="1"/>
      <charset val="204"/>
    </font>
    <font>
      <b/>
      <sz val="13"/>
      <name val="Calibri"/>
      <family val="2"/>
      <charset val="204"/>
    </font>
    <font>
      <b/>
      <sz val="12.5"/>
      <name val="Times New Roman"/>
      <family val="1"/>
      <charset val="204"/>
    </font>
    <font>
      <sz val="12.5"/>
      <name val="Times New Roman"/>
      <family val="1"/>
      <charset val="204"/>
    </font>
    <font>
      <b/>
      <sz val="9"/>
      <name val="Times New Roman"/>
      <family val="1"/>
      <charset val="204"/>
    </font>
    <font>
      <b/>
      <sz val="11.5"/>
      <name val="Times New Roman"/>
      <family val="1"/>
      <charset val="204"/>
    </font>
    <font>
      <sz val="11.5"/>
      <name val="Times New Roman"/>
      <family val="1"/>
      <charset val="204"/>
    </font>
    <font>
      <sz val="11"/>
      <color theme="1"/>
      <name val="Calibri"/>
      <family val="2"/>
      <charset val="204"/>
      <scheme val="minor"/>
    </font>
    <font>
      <sz val="13"/>
      <color theme="1"/>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1" fillId="0" borderId="0"/>
    <xf numFmtId="0" fontId="16" fillId="0" borderId="0"/>
    <xf numFmtId="0" fontId="5" fillId="0" borderId="0"/>
    <xf numFmtId="0" fontId="6" fillId="0" borderId="0"/>
    <xf numFmtId="0" fontId="1" fillId="0" borderId="0"/>
  </cellStyleXfs>
  <cellXfs count="52">
    <xf numFmtId="0" fontId="0" fillId="0" borderId="0" xfId="0"/>
    <xf numFmtId="0" fontId="3" fillId="2" borderId="0" xfId="0" applyNumberFormat="1" applyFont="1" applyFill="1" applyAlignment="1">
      <alignment horizontal="center" vertical="center"/>
    </xf>
    <xf numFmtId="0" fontId="3" fillId="2" borderId="0" xfId="0" applyFont="1" applyFill="1" applyAlignment="1"/>
    <xf numFmtId="0" fontId="3" fillId="2" borderId="0" xfId="0" applyFont="1" applyFill="1"/>
    <xf numFmtId="0" fontId="3" fillId="2" borderId="0" xfId="0" applyFont="1" applyFill="1" applyAlignment="1">
      <alignment horizontal="left"/>
    </xf>
    <xf numFmtId="0" fontId="2" fillId="2" borderId="0" xfId="0" applyFont="1" applyFill="1"/>
    <xf numFmtId="0" fontId="2" fillId="2" borderId="0" xfId="0" applyFont="1" applyFill="1" applyAlignment="1"/>
    <xf numFmtId="0"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1" fillId="2" borderId="0" xfId="0" applyFont="1" applyFill="1"/>
    <xf numFmtId="166" fontId="2" fillId="2" borderId="1" xfId="0" applyNumberFormat="1" applyFont="1" applyFill="1" applyBorder="1" applyAlignment="1">
      <alignment horizontal="center" vertical="center" wrapText="1"/>
    </xf>
    <xf numFmtId="166" fontId="3" fillId="2" borderId="1"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2" fillId="2" borderId="1" xfId="5" applyFont="1" applyFill="1" applyBorder="1" applyAlignment="1">
      <alignment horizontal="center" vertical="center" wrapText="1"/>
    </xf>
    <xf numFmtId="166" fontId="17" fillId="2" borderId="1" xfId="0" applyNumberFormat="1" applyFont="1" applyFill="1" applyBorder="1" applyAlignment="1">
      <alignment horizontal="center" vertical="center" wrapText="1"/>
    </xf>
    <xf numFmtId="166" fontId="3" fillId="2" borderId="1" xfId="0" applyNumberFormat="1" applyFont="1" applyFill="1" applyBorder="1" applyAlignment="1">
      <alignment horizontal="center" vertical="center"/>
    </xf>
    <xf numFmtId="164" fontId="2" fillId="2" borderId="1" xfId="0" applyNumberFormat="1" applyFont="1" applyFill="1" applyBorder="1" applyAlignment="1">
      <alignment horizontal="center" vertical="center" wrapText="1"/>
    </xf>
    <xf numFmtId="0" fontId="8"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49" fontId="3" fillId="2" borderId="1" xfId="1" applyNumberFormat="1"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4" fillId="2" borderId="0" xfId="0" applyFont="1" applyFill="1"/>
    <xf numFmtId="49" fontId="8" fillId="2" borderId="1" xfId="0" applyNumberFormat="1" applyFont="1" applyFill="1" applyBorder="1" applyAlignment="1">
      <alignment horizontal="center" vertical="center" wrapText="1"/>
    </xf>
    <xf numFmtId="0" fontId="3" fillId="2" borderId="1" xfId="5" applyFont="1" applyFill="1" applyBorder="1" applyAlignment="1">
      <alignment horizontal="center" vertical="center" wrapText="1"/>
    </xf>
    <xf numFmtId="0" fontId="11" fillId="2" borderId="1" xfId="0" applyNumberFormat="1" applyFont="1" applyFill="1" applyBorder="1" applyAlignment="1">
      <alignment horizontal="center" vertical="center" wrapText="1"/>
    </xf>
    <xf numFmtId="2" fontId="8" fillId="2" borderId="1" xfId="0" applyNumberFormat="1" applyFont="1" applyFill="1" applyBorder="1" applyAlignment="1">
      <alignment horizontal="center" vertical="center" wrapText="1"/>
    </xf>
    <xf numFmtId="49" fontId="2" fillId="2" borderId="1" xfId="4" applyNumberFormat="1" applyFont="1" applyFill="1" applyBorder="1" applyAlignment="1">
      <alignment horizontal="center" vertical="center" wrapText="1"/>
    </xf>
    <xf numFmtId="49" fontId="3" fillId="2" borderId="1" xfId="4" applyNumberFormat="1" applyFont="1" applyFill="1" applyBorder="1" applyAlignment="1">
      <alignment horizontal="center" vertical="center" wrapText="1"/>
    </xf>
    <xf numFmtId="164" fontId="3" fillId="2" borderId="1" xfId="4" applyNumberFormat="1" applyFont="1" applyFill="1" applyBorder="1" applyAlignment="1">
      <alignment horizontal="center" vertical="center" wrapText="1"/>
    </xf>
    <xf numFmtId="2" fontId="3" fillId="2" borderId="1" xfId="1" applyNumberFormat="1" applyFont="1" applyFill="1" applyBorder="1" applyAlignment="1">
      <alignment horizontal="center" vertical="center" wrapText="1"/>
    </xf>
    <xf numFmtId="0" fontId="4" fillId="2" borderId="1" xfId="0" applyFont="1" applyFill="1" applyBorder="1"/>
    <xf numFmtId="2" fontId="3" fillId="2" borderId="1" xfId="5" applyNumberFormat="1" applyFont="1" applyFill="1" applyBorder="1" applyAlignment="1">
      <alignment horizontal="center" vertical="center" wrapText="1"/>
    </xf>
    <xf numFmtId="2" fontId="12" fillId="2" borderId="1" xfId="0" applyNumberFormat="1" applyFont="1" applyFill="1" applyBorder="1" applyAlignment="1">
      <alignment horizontal="center" vertical="center" wrapText="1"/>
    </xf>
    <xf numFmtId="2" fontId="14" fillId="2" borderId="1" xfId="0" applyNumberFormat="1" applyFont="1" applyFill="1" applyBorder="1" applyAlignment="1">
      <alignment horizontal="center" vertical="center" wrapText="1"/>
    </xf>
    <xf numFmtId="49" fontId="11" fillId="2" borderId="1" xfId="0" applyNumberFormat="1" applyFont="1" applyFill="1" applyBorder="1" applyAlignment="1">
      <alignment horizontal="center" vertical="center" wrapText="1"/>
    </xf>
    <xf numFmtId="166" fontId="3" fillId="2" borderId="2" xfId="0" applyNumberFormat="1" applyFont="1" applyFill="1" applyBorder="1" applyAlignment="1">
      <alignment horizontal="center" vertical="center" wrapText="1"/>
    </xf>
    <xf numFmtId="0" fontId="3" fillId="2" borderId="3" xfId="2" applyFont="1" applyFill="1" applyBorder="1" applyAlignment="1">
      <alignment horizontal="center" vertical="top" wrapText="1"/>
    </xf>
    <xf numFmtId="2" fontId="13" fillId="2" borderId="1" xfId="0" applyNumberFormat="1" applyFont="1" applyFill="1" applyBorder="1" applyAlignment="1">
      <alignment horizontal="center" vertical="center" wrapText="1"/>
    </xf>
    <xf numFmtId="2" fontId="9" fillId="2" borderId="1" xfId="0" applyNumberFormat="1" applyFont="1" applyFill="1" applyBorder="1" applyAlignment="1">
      <alignment horizontal="center" vertical="center" wrapText="1"/>
    </xf>
    <xf numFmtId="2" fontId="15" fillId="2" borderId="1" xfId="0" applyNumberFormat="1" applyFont="1" applyFill="1" applyBorder="1" applyAlignment="1">
      <alignment horizontal="center" vertical="center" wrapText="1"/>
    </xf>
    <xf numFmtId="165" fontId="3" fillId="2" borderId="1" xfId="5" applyNumberFormat="1" applyFont="1" applyFill="1" applyBorder="1" applyAlignment="1">
      <alignment horizontal="center" vertical="center" wrapText="1"/>
    </xf>
    <xf numFmtId="2" fontId="7" fillId="2" borderId="1" xfId="0" applyNumberFormat="1" applyFont="1" applyFill="1" applyBorder="1" applyAlignment="1">
      <alignment horizontal="center" vertical="center" wrapText="1"/>
    </xf>
    <xf numFmtId="166" fontId="3" fillId="2" borderId="4"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14" fillId="2" borderId="1" xfId="0" applyNumberFormat="1" applyFont="1" applyFill="1" applyBorder="1" applyAlignment="1">
      <alignment horizontal="center" vertical="center" wrapText="1"/>
    </xf>
    <xf numFmtId="0" fontId="1" fillId="2" borderId="0" xfId="0" applyNumberFormat="1" applyFont="1" applyFill="1" applyAlignment="1">
      <alignment horizontal="center" vertical="center"/>
    </xf>
    <xf numFmtId="0" fontId="2" fillId="2" borderId="0" xfId="0" applyNumberFormat="1" applyFont="1" applyFill="1" applyAlignment="1">
      <alignment horizontal="center" wrapText="1"/>
    </xf>
    <xf numFmtId="0" fontId="3" fillId="2" borderId="0" xfId="0" applyFont="1" applyFill="1" applyAlignment="1"/>
    <xf numFmtId="0" fontId="0" fillId="0" borderId="0" xfId="0" applyAlignment="1"/>
  </cellXfs>
  <cellStyles count="6">
    <cellStyle name="Обычный" xfId="0" builtinId="0"/>
    <cellStyle name="Обычный 2" xfId="1"/>
    <cellStyle name="Обычный 3" xfId="2"/>
    <cellStyle name="Обычный 4" xfId="3"/>
    <cellStyle name="Обычный 5" xfId="4"/>
    <cellStyle name="Обычный_Алексеевский уведомление"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1466"/>
  <sheetViews>
    <sheetView tabSelected="1" zoomScaleSheetLayoutView="82" workbookViewId="0">
      <selection activeCell="L6" sqref="L6"/>
    </sheetView>
  </sheetViews>
  <sheetFormatPr defaultColWidth="9.140625" defaultRowHeight="12.75" x14ac:dyDescent="0.2"/>
  <cols>
    <col min="1" max="1" width="26.42578125" style="48" customWidth="1"/>
    <col min="2" max="2" width="6.42578125" style="10" customWidth="1"/>
    <col min="3" max="3" width="6.140625" style="10" customWidth="1"/>
    <col min="4" max="4" width="13.85546875" style="10" customWidth="1"/>
    <col min="5" max="5" width="5.5703125" style="10" customWidth="1"/>
    <col min="6" max="6" width="13.140625" style="10" customWidth="1"/>
    <col min="7" max="7" width="13.42578125" style="10" hidden="1" customWidth="1"/>
    <col min="8" max="8" width="13.28515625" style="10" hidden="1" customWidth="1"/>
    <col min="9" max="9" width="12.28515625" style="10" customWidth="1"/>
    <col min="10" max="10" width="13.7109375" style="10" hidden="1" customWidth="1"/>
    <col min="11" max="11" width="16.140625" style="10" hidden="1" customWidth="1"/>
    <col min="12" max="16384" width="9.140625" style="10"/>
  </cols>
  <sheetData>
    <row r="1" spans="1:11" s="3" customFormat="1" ht="16.5" x14ac:dyDescent="0.25">
      <c r="A1" s="1"/>
      <c r="B1" s="2" t="s">
        <v>1163</v>
      </c>
      <c r="E1" s="2"/>
      <c r="F1" s="2"/>
      <c r="G1" s="2"/>
      <c r="H1" s="2"/>
      <c r="I1" s="2"/>
      <c r="J1" s="2"/>
      <c r="K1" s="2"/>
    </row>
    <row r="2" spans="1:11" s="3" customFormat="1" ht="16.5" x14ac:dyDescent="0.25">
      <c r="A2" s="1"/>
      <c r="B2" s="2" t="s">
        <v>872</v>
      </c>
      <c r="E2" s="2"/>
      <c r="F2" s="2"/>
      <c r="G2" s="2"/>
      <c r="H2" s="2"/>
      <c r="I2" s="2"/>
      <c r="J2" s="2"/>
      <c r="K2" s="2"/>
    </row>
    <row r="3" spans="1:11" s="3" customFormat="1" ht="16.5" x14ac:dyDescent="0.25">
      <c r="A3" s="1"/>
      <c r="B3" s="4" t="s">
        <v>873</v>
      </c>
      <c r="E3" s="4"/>
      <c r="F3" s="4"/>
      <c r="G3" s="4"/>
      <c r="H3" s="4"/>
      <c r="I3" s="4"/>
      <c r="J3" s="4"/>
      <c r="K3" s="4"/>
    </row>
    <row r="4" spans="1:11" s="3" customFormat="1" ht="16.5" x14ac:dyDescent="0.25">
      <c r="A4" s="1"/>
      <c r="B4" s="4"/>
      <c r="D4" s="50" t="s">
        <v>1166</v>
      </c>
      <c r="E4" s="51"/>
      <c r="F4" s="51"/>
      <c r="G4" s="51"/>
      <c r="H4" s="51"/>
      <c r="I4" s="51"/>
      <c r="J4" s="4"/>
      <c r="K4" s="4"/>
    </row>
    <row r="5" spans="1:11" s="3" customFormat="1" ht="12" customHeight="1" x14ac:dyDescent="0.25">
      <c r="A5" s="1"/>
      <c r="C5" s="5"/>
      <c r="D5" s="50" t="s">
        <v>1167</v>
      </c>
      <c r="E5" s="51"/>
      <c r="F5" s="51"/>
      <c r="G5" s="51"/>
      <c r="H5" s="51"/>
      <c r="I5" s="51"/>
    </row>
    <row r="6" spans="1:11" s="3" customFormat="1" ht="36.75" customHeight="1" x14ac:dyDescent="0.25">
      <c r="A6" s="49" t="s">
        <v>923</v>
      </c>
      <c r="B6" s="49"/>
      <c r="C6" s="49"/>
      <c r="D6" s="49"/>
      <c r="E6" s="49"/>
      <c r="F6" s="49"/>
      <c r="G6" s="49"/>
      <c r="H6" s="49"/>
      <c r="I6" s="49"/>
      <c r="J6" s="6"/>
      <c r="K6" s="6"/>
    </row>
    <row r="7" spans="1:11" s="3" customFormat="1" ht="16.5" x14ac:dyDescent="0.25">
      <c r="A7" s="1"/>
      <c r="C7" s="5"/>
      <c r="F7" s="4" t="s">
        <v>894</v>
      </c>
      <c r="G7" s="4"/>
      <c r="H7" s="4"/>
      <c r="I7" s="4"/>
      <c r="J7" s="4"/>
      <c r="K7" s="4"/>
    </row>
    <row r="8" spans="1:11" ht="248.25" customHeight="1" x14ac:dyDescent="0.2">
      <c r="A8" s="7" t="s">
        <v>0</v>
      </c>
      <c r="B8" s="8" t="s">
        <v>1114</v>
      </c>
      <c r="C8" s="8" t="s">
        <v>871</v>
      </c>
      <c r="D8" s="8" t="s">
        <v>10</v>
      </c>
      <c r="E8" s="8" t="s">
        <v>1115</v>
      </c>
      <c r="F8" s="8" t="s">
        <v>821</v>
      </c>
      <c r="G8" s="9" t="s">
        <v>822</v>
      </c>
      <c r="H8" s="9" t="s">
        <v>823</v>
      </c>
      <c r="I8" s="8" t="s">
        <v>924</v>
      </c>
      <c r="J8" s="9" t="s">
        <v>926</v>
      </c>
      <c r="K8" s="9" t="s">
        <v>927</v>
      </c>
    </row>
    <row r="9" spans="1:11" ht="16.5" x14ac:dyDescent="0.2">
      <c r="A9" s="7">
        <v>1</v>
      </c>
      <c r="B9" s="8" t="s">
        <v>806</v>
      </c>
      <c r="C9" s="8" t="s">
        <v>807</v>
      </c>
      <c r="D9" s="8" t="s">
        <v>809</v>
      </c>
      <c r="E9" s="8" t="s">
        <v>808</v>
      </c>
      <c r="F9" s="8" t="s">
        <v>810</v>
      </c>
      <c r="G9" s="8"/>
      <c r="H9" s="8"/>
      <c r="I9" s="8" t="s">
        <v>811</v>
      </c>
      <c r="J9" s="9"/>
      <c r="K9" s="9"/>
    </row>
    <row r="10" spans="1:11" ht="183.75" customHeight="1" x14ac:dyDescent="0.2">
      <c r="A10" s="8" t="s">
        <v>376</v>
      </c>
      <c r="B10" s="8" t="s">
        <v>377</v>
      </c>
      <c r="C10" s="8"/>
      <c r="D10" s="8"/>
      <c r="E10" s="8"/>
      <c r="F10" s="11">
        <f>G10+H10</f>
        <v>1448982.3</v>
      </c>
      <c r="G10" s="11">
        <f>G18+G44+G64+G90+G111+G121+G11</f>
        <v>793176.2</v>
      </c>
      <c r="H10" s="11">
        <f>H18+H44+H64+H90+H111+H121+H11</f>
        <v>655806.1</v>
      </c>
      <c r="I10" s="11">
        <f t="shared" ref="I10:I22" si="0">J10+K10</f>
        <v>561166.9</v>
      </c>
      <c r="J10" s="11">
        <f>J18+J44+J64+J90+J111+J121+J11</f>
        <v>136734</v>
      </c>
      <c r="K10" s="11">
        <f>K18+K44+K64+K90+K111+K121+K11</f>
        <v>424432.9</v>
      </c>
    </row>
    <row r="11" spans="1:11" ht="33" x14ac:dyDescent="0.2">
      <c r="A11" s="8" t="s">
        <v>878</v>
      </c>
      <c r="B11" s="8"/>
      <c r="C11" s="8" t="s">
        <v>208</v>
      </c>
      <c r="D11" s="8"/>
      <c r="E11" s="8"/>
      <c r="F11" s="11">
        <f t="shared" ref="F11:F17" si="1">G11+H11</f>
        <v>14168</v>
      </c>
      <c r="G11" s="11">
        <f t="shared" ref="G11:H16" si="2">G12</f>
        <v>0</v>
      </c>
      <c r="H11" s="11">
        <f t="shared" si="2"/>
        <v>14168</v>
      </c>
      <c r="I11" s="11">
        <f t="shared" si="0"/>
        <v>0</v>
      </c>
      <c r="J11" s="11">
        <f t="shared" ref="J11:K16" si="3">J12</f>
        <v>0</v>
      </c>
      <c r="K11" s="11">
        <f t="shared" si="3"/>
        <v>0</v>
      </c>
    </row>
    <row r="12" spans="1:11" ht="49.5" x14ac:dyDescent="0.2">
      <c r="A12" s="8" t="s">
        <v>879</v>
      </c>
      <c r="B12" s="8"/>
      <c r="C12" s="8" t="s">
        <v>209</v>
      </c>
      <c r="D12" s="8"/>
      <c r="E12" s="8"/>
      <c r="F12" s="11">
        <f t="shared" si="1"/>
        <v>14168</v>
      </c>
      <c r="G12" s="11">
        <f t="shared" si="2"/>
        <v>0</v>
      </c>
      <c r="H12" s="11">
        <f t="shared" si="2"/>
        <v>14168</v>
      </c>
      <c r="I12" s="11">
        <f t="shared" si="0"/>
        <v>0</v>
      </c>
      <c r="J12" s="11">
        <f t="shared" si="3"/>
        <v>0</v>
      </c>
      <c r="K12" s="11">
        <f t="shared" si="3"/>
        <v>0</v>
      </c>
    </row>
    <row r="13" spans="1:11" ht="148.5" x14ac:dyDescent="0.2">
      <c r="A13" s="7" t="s">
        <v>928</v>
      </c>
      <c r="B13" s="8"/>
      <c r="C13" s="8" t="s">
        <v>209</v>
      </c>
      <c r="D13" s="8" t="s">
        <v>107</v>
      </c>
      <c r="E13" s="8"/>
      <c r="F13" s="11">
        <f t="shared" si="1"/>
        <v>14168</v>
      </c>
      <c r="G13" s="11">
        <f t="shared" si="2"/>
        <v>0</v>
      </c>
      <c r="H13" s="11">
        <f t="shared" si="2"/>
        <v>14168</v>
      </c>
      <c r="I13" s="11">
        <f t="shared" si="0"/>
        <v>0</v>
      </c>
      <c r="J13" s="11">
        <f t="shared" si="3"/>
        <v>0</v>
      </c>
      <c r="K13" s="11">
        <f t="shared" si="3"/>
        <v>0</v>
      </c>
    </row>
    <row r="14" spans="1:11" ht="66" x14ac:dyDescent="0.2">
      <c r="A14" s="7" t="s">
        <v>374</v>
      </c>
      <c r="B14" s="8"/>
      <c r="C14" s="8" t="s">
        <v>209</v>
      </c>
      <c r="D14" s="8" t="s">
        <v>130</v>
      </c>
      <c r="E14" s="8"/>
      <c r="F14" s="11">
        <f t="shared" si="1"/>
        <v>14168</v>
      </c>
      <c r="G14" s="11">
        <f t="shared" si="2"/>
        <v>0</v>
      </c>
      <c r="H14" s="11">
        <f t="shared" si="2"/>
        <v>14168</v>
      </c>
      <c r="I14" s="11">
        <f t="shared" si="0"/>
        <v>0</v>
      </c>
      <c r="J14" s="11">
        <f t="shared" si="3"/>
        <v>0</v>
      </c>
      <c r="K14" s="11">
        <f t="shared" si="3"/>
        <v>0</v>
      </c>
    </row>
    <row r="15" spans="1:11" ht="129" customHeight="1" x14ac:dyDescent="0.2">
      <c r="A15" s="7" t="s">
        <v>1154</v>
      </c>
      <c r="B15" s="8"/>
      <c r="C15" s="8" t="s">
        <v>209</v>
      </c>
      <c r="D15" s="8" t="s">
        <v>1155</v>
      </c>
      <c r="E15" s="8"/>
      <c r="F15" s="11">
        <f t="shared" si="1"/>
        <v>14168</v>
      </c>
      <c r="G15" s="11">
        <f t="shared" si="2"/>
        <v>0</v>
      </c>
      <c r="H15" s="11">
        <f t="shared" si="2"/>
        <v>14168</v>
      </c>
      <c r="I15" s="11">
        <f t="shared" si="0"/>
        <v>0</v>
      </c>
      <c r="J15" s="11">
        <f t="shared" si="3"/>
        <v>0</v>
      </c>
      <c r="K15" s="11">
        <f t="shared" si="3"/>
        <v>0</v>
      </c>
    </row>
    <row r="16" spans="1:11" ht="172.5" customHeight="1" x14ac:dyDescent="0.2">
      <c r="A16" s="9" t="s">
        <v>874</v>
      </c>
      <c r="B16" s="9"/>
      <c r="C16" s="9" t="s">
        <v>209</v>
      </c>
      <c r="D16" s="9" t="s">
        <v>1156</v>
      </c>
      <c r="E16" s="9"/>
      <c r="F16" s="12">
        <f t="shared" si="1"/>
        <v>14168</v>
      </c>
      <c r="G16" s="12">
        <f t="shared" si="2"/>
        <v>0</v>
      </c>
      <c r="H16" s="12">
        <f t="shared" si="2"/>
        <v>14168</v>
      </c>
      <c r="I16" s="12">
        <f t="shared" si="0"/>
        <v>0</v>
      </c>
      <c r="J16" s="12">
        <f t="shared" si="3"/>
        <v>0</v>
      </c>
      <c r="K16" s="12">
        <f t="shared" si="3"/>
        <v>0</v>
      </c>
    </row>
    <row r="17" spans="1:11" ht="77.25" customHeight="1" x14ac:dyDescent="0.2">
      <c r="A17" s="9" t="s">
        <v>18</v>
      </c>
      <c r="B17" s="9"/>
      <c r="C17" s="9" t="s">
        <v>209</v>
      </c>
      <c r="D17" s="9" t="s">
        <v>1156</v>
      </c>
      <c r="E17" s="9" t="s">
        <v>12</v>
      </c>
      <c r="F17" s="12">
        <f t="shared" si="1"/>
        <v>14168</v>
      </c>
      <c r="G17" s="12"/>
      <c r="H17" s="12">
        <v>14168</v>
      </c>
      <c r="I17" s="12">
        <f t="shared" si="0"/>
        <v>0</v>
      </c>
      <c r="J17" s="12"/>
      <c r="K17" s="12"/>
    </row>
    <row r="18" spans="1:11" ht="60" customHeight="1" x14ac:dyDescent="0.2">
      <c r="A18" s="8" t="s">
        <v>103</v>
      </c>
      <c r="B18" s="8"/>
      <c r="C18" s="8" t="s">
        <v>104</v>
      </c>
      <c r="D18" s="8"/>
      <c r="E18" s="8"/>
      <c r="F18" s="11">
        <f t="shared" ref="F18:F80" si="4">G18+H18</f>
        <v>1077149.2</v>
      </c>
      <c r="G18" s="11">
        <f>G19+G36</f>
        <v>726249.2</v>
      </c>
      <c r="H18" s="11">
        <f>H19+H36</f>
        <v>350900</v>
      </c>
      <c r="I18" s="11">
        <f t="shared" si="0"/>
        <v>239872</v>
      </c>
      <c r="J18" s="11">
        <f>J19+J36</f>
        <v>63944</v>
      </c>
      <c r="K18" s="11">
        <f>K19+K36</f>
        <v>175928</v>
      </c>
    </row>
    <row r="19" spans="1:11" ht="69.75" customHeight="1" x14ac:dyDescent="0.2">
      <c r="A19" s="8" t="s">
        <v>294</v>
      </c>
      <c r="B19" s="8"/>
      <c r="C19" s="8" t="s">
        <v>295</v>
      </c>
      <c r="D19" s="8"/>
      <c r="E19" s="8"/>
      <c r="F19" s="11">
        <f t="shared" si="4"/>
        <v>1044020.2</v>
      </c>
      <c r="G19" s="11">
        <f>G20</f>
        <v>693120.2</v>
      </c>
      <c r="H19" s="11">
        <f>H20</f>
        <v>350900</v>
      </c>
      <c r="I19" s="11">
        <f t="shared" si="0"/>
        <v>208928</v>
      </c>
      <c r="J19" s="11">
        <f>J20</f>
        <v>33000</v>
      </c>
      <c r="K19" s="11">
        <f>K20</f>
        <v>175928</v>
      </c>
    </row>
    <row r="20" spans="1:11" ht="189.75" customHeight="1" x14ac:dyDescent="0.2">
      <c r="A20" s="8" t="s">
        <v>929</v>
      </c>
      <c r="B20" s="8"/>
      <c r="C20" s="8" t="s">
        <v>295</v>
      </c>
      <c r="D20" s="8" t="s">
        <v>245</v>
      </c>
      <c r="E20" s="8"/>
      <c r="F20" s="11">
        <f t="shared" si="4"/>
        <v>1044020.2</v>
      </c>
      <c r="G20" s="11">
        <f>G21</f>
        <v>693120.2</v>
      </c>
      <c r="H20" s="11">
        <f>H21</f>
        <v>350900</v>
      </c>
      <c r="I20" s="11">
        <f t="shared" si="0"/>
        <v>208928</v>
      </c>
      <c r="J20" s="11">
        <f>J21</f>
        <v>33000</v>
      </c>
      <c r="K20" s="11">
        <f>K21</f>
        <v>175928</v>
      </c>
    </row>
    <row r="21" spans="1:11" ht="111" customHeight="1" x14ac:dyDescent="0.2">
      <c r="A21" s="7" t="s">
        <v>409</v>
      </c>
      <c r="B21" s="8"/>
      <c r="C21" s="8" t="s">
        <v>295</v>
      </c>
      <c r="D21" s="8" t="s">
        <v>378</v>
      </c>
      <c r="E21" s="8"/>
      <c r="F21" s="11">
        <f t="shared" si="4"/>
        <v>1044020.2</v>
      </c>
      <c r="G21" s="11">
        <f>G22+G31</f>
        <v>693120.2</v>
      </c>
      <c r="H21" s="11">
        <f>H22+H31</f>
        <v>350900</v>
      </c>
      <c r="I21" s="11">
        <f t="shared" si="0"/>
        <v>208928</v>
      </c>
      <c r="J21" s="11">
        <f>J22</f>
        <v>33000</v>
      </c>
      <c r="K21" s="11">
        <f>K22+K31</f>
        <v>175928</v>
      </c>
    </row>
    <row r="22" spans="1:11" ht="121.5" customHeight="1" x14ac:dyDescent="0.2">
      <c r="A22" s="7" t="s">
        <v>379</v>
      </c>
      <c r="B22" s="8"/>
      <c r="C22" s="8" t="s">
        <v>295</v>
      </c>
      <c r="D22" s="8" t="s">
        <v>380</v>
      </c>
      <c r="E22" s="8"/>
      <c r="F22" s="11">
        <f>G22+H22</f>
        <v>837568.2</v>
      </c>
      <c r="G22" s="11">
        <f>G23+G25+G27+G29</f>
        <v>693120.2</v>
      </c>
      <c r="H22" s="11">
        <f>H23+H25+H27+H29</f>
        <v>144448</v>
      </c>
      <c r="I22" s="11">
        <f t="shared" si="0"/>
        <v>33000</v>
      </c>
      <c r="J22" s="11">
        <f>J23+J25+J27+J29</f>
        <v>33000</v>
      </c>
      <c r="K22" s="11">
        <f>K23+K25+K27+K29</f>
        <v>0</v>
      </c>
    </row>
    <row r="23" spans="1:11" ht="54" customHeight="1" x14ac:dyDescent="0.2">
      <c r="A23" s="13" t="s">
        <v>299</v>
      </c>
      <c r="B23" s="9"/>
      <c r="C23" s="9" t="s">
        <v>295</v>
      </c>
      <c r="D23" s="9" t="s">
        <v>824</v>
      </c>
      <c r="E23" s="9"/>
      <c r="F23" s="12">
        <f>G23+H23</f>
        <v>10000</v>
      </c>
      <c r="G23" s="12">
        <f>G24</f>
        <v>10000</v>
      </c>
      <c r="H23" s="12">
        <f>H24</f>
        <v>0</v>
      </c>
      <c r="I23" s="12">
        <f t="shared" ref="I23:I35" si="5">J23+K23</f>
        <v>10000</v>
      </c>
      <c r="J23" s="12">
        <f>J24</f>
        <v>10000</v>
      </c>
      <c r="K23" s="12">
        <f>K24</f>
        <v>0</v>
      </c>
    </row>
    <row r="24" spans="1:11" ht="93" customHeight="1" x14ac:dyDescent="0.2">
      <c r="A24" s="14" t="s">
        <v>18</v>
      </c>
      <c r="B24" s="9"/>
      <c r="C24" s="9" t="s">
        <v>295</v>
      </c>
      <c r="D24" s="9" t="s">
        <v>824</v>
      </c>
      <c r="E24" s="9" t="s">
        <v>12</v>
      </c>
      <c r="F24" s="12">
        <f>G24+H24</f>
        <v>10000</v>
      </c>
      <c r="G24" s="12">
        <v>10000</v>
      </c>
      <c r="H24" s="12">
        <v>0</v>
      </c>
      <c r="I24" s="12">
        <f t="shared" si="5"/>
        <v>10000</v>
      </c>
      <c r="J24" s="12">
        <v>10000</v>
      </c>
      <c r="K24" s="12">
        <v>0</v>
      </c>
    </row>
    <row r="25" spans="1:11" ht="54" customHeight="1" x14ac:dyDescent="0.2">
      <c r="A25" s="14" t="s">
        <v>381</v>
      </c>
      <c r="B25" s="9"/>
      <c r="C25" s="9" t="s">
        <v>295</v>
      </c>
      <c r="D25" s="9" t="s">
        <v>382</v>
      </c>
      <c r="E25" s="9"/>
      <c r="F25" s="12">
        <f t="shared" si="4"/>
        <v>675517.2</v>
      </c>
      <c r="G25" s="12">
        <f>G26</f>
        <v>675517.2</v>
      </c>
      <c r="H25" s="12">
        <f>H26</f>
        <v>0</v>
      </c>
      <c r="I25" s="12">
        <f t="shared" si="5"/>
        <v>23000</v>
      </c>
      <c r="J25" s="12">
        <f>J26</f>
        <v>23000</v>
      </c>
      <c r="K25" s="12">
        <f>K26</f>
        <v>0</v>
      </c>
    </row>
    <row r="26" spans="1:11" ht="93" customHeight="1" x14ac:dyDescent="0.2">
      <c r="A26" s="14" t="s">
        <v>18</v>
      </c>
      <c r="B26" s="9"/>
      <c r="C26" s="9" t="s">
        <v>295</v>
      </c>
      <c r="D26" s="9" t="s">
        <v>382</v>
      </c>
      <c r="E26" s="9" t="s">
        <v>12</v>
      </c>
      <c r="F26" s="12">
        <f t="shared" si="4"/>
        <v>675517.2</v>
      </c>
      <c r="G26" s="12">
        <f>23000-4000+4000-7603+100000+175524.5+384595.7</f>
        <v>675517.2</v>
      </c>
      <c r="H26" s="12">
        <v>0</v>
      </c>
      <c r="I26" s="12">
        <f t="shared" si="5"/>
        <v>23000</v>
      </c>
      <c r="J26" s="12">
        <v>23000</v>
      </c>
      <c r="K26" s="12">
        <v>0</v>
      </c>
    </row>
    <row r="27" spans="1:11" ht="111" customHeight="1" x14ac:dyDescent="0.2">
      <c r="A27" s="13" t="s">
        <v>1127</v>
      </c>
      <c r="B27" s="9"/>
      <c r="C27" s="9" t="s">
        <v>295</v>
      </c>
      <c r="D27" s="9" t="s">
        <v>1128</v>
      </c>
      <c r="E27" s="9"/>
      <c r="F27" s="12">
        <f t="shared" si="4"/>
        <v>144448</v>
      </c>
      <c r="G27" s="12">
        <f>G28</f>
        <v>0</v>
      </c>
      <c r="H27" s="12">
        <f>H28</f>
        <v>144448</v>
      </c>
      <c r="I27" s="12"/>
      <c r="J27" s="12"/>
      <c r="K27" s="12"/>
    </row>
    <row r="28" spans="1:11" ht="101.25" customHeight="1" x14ac:dyDescent="0.2">
      <c r="A28" s="14" t="s">
        <v>18</v>
      </c>
      <c r="B28" s="9"/>
      <c r="C28" s="9" t="s">
        <v>295</v>
      </c>
      <c r="D28" s="9" t="s">
        <v>1128</v>
      </c>
      <c r="E28" s="9" t="s">
        <v>12</v>
      </c>
      <c r="F28" s="12">
        <f t="shared" si="4"/>
        <v>144448</v>
      </c>
      <c r="G28" s="12">
        <v>0</v>
      </c>
      <c r="H28" s="12">
        <v>144448</v>
      </c>
      <c r="I28" s="12"/>
      <c r="J28" s="12"/>
      <c r="K28" s="12"/>
    </row>
    <row r="29" spans="1:11" ht="105.75" customHeight="1" x14ac:dyDescent="0.2">
      <c r="A29" s="13" t="s">
        <v>1129</v>
      </c>
      <c r="B29" s="9"/>
      <c r="C29" s="9" t="s">
        <v>295</v>
      </c>
      <c r="D29" s="9" t="s">
        <v>1130</v>
      </c>
      <c r="E29" s="9"/>
      <c r="F29" s="12">
        <f>F30</f>
        <v>7603</v>
      </c>
      <c r="G29" s="12">
        <f>G30</f>
        <v>7603</v>
      </c>
      <c r="H29" s="12"/>
      <c r="I29" s="12"/>
      <c r="J29" s="12"/>
      <c r="K29" s="12"/>
    </row>
    <row r="30" spans="1:11" ht="93" customHeight="1" x14ac:dyDescent="0.2">
      <c r="A30" s="14" t="s">
        <v>18</v>
      </c>
      <c r="B30" s="9"/>
      <c r="C30" s="9" t="s">
        <v>295</v>
      </c>
      <c r="D30" s="9" t="s">
        <v>1130</v>
      </c>
      <c r="E30" s="9" t="s">
        <v>12</v>
      </c>
      <c r="F30" s="12">
        <f>G30+H30</f>
        <v>7603</v>
      </c>
      <c r="G30" s="12">
        <f>7603</f>
        <v>7603</v>
      </c>
      <c r="H30" s="12"/>
      <c r="I30" s="12"/>
      <c r="J30" s="12"/>
      <c r="K30" s="12"/>
    </row>
    <row r="31" spans="1:11" ht="93" customHeight="1" x14ac:dyDescent="0.2">
      <c r="A31" s="15" t="s">
        <v>1079</v>
      </c>
      <c r="B31" s="8"/>
      <c r="C31" s="8" t="s">
        <v>295</v>
      </c>
      <c r="D31" s="8" t="s">
        <v>1080</v>
      </c>
      <c r="E31" s="8"/>
      <c r="F31" s="11">
        <f t="shared" si="4"/>
        <v>206452</v>
      </c>
      <c r="G31" s="11">
        <f>G34+G32</f>
        <v>0</v>
      </c>
      <c r="H31" s="11">
        <f>H34+H32</f>
        <v>206452</v>
      </c>
      <c r="I31" s="11">
        <f t="shared" si="5"/>
        <v>175928</v>
      </c>
      <c r="J31" s="11">
        <f>J34</f>
        <v>0</v>
      </c>
      <c r="K31" s="11">
        <f>K34+K32</f>
        <v>175928</v>
      </c>
    </row>
    <row r="32" spans="1:11" ht="105" customHeight="1" x14ac:dyDescent="0.2">
      <c r="A32" s="9" t="s">
        <v>1109</v>
      </c>
      <c r="B32" s="8"/>
      <c r="C32" s="9" t="s">
        <v>295</v>
      </c>
      <c r="D32" s="9" t="s">
        <v>1110</v>
      </c>
      <c r="E32" s="9"/>
      <c r="F32" s="12">
        <f t="shared" si="4"/>
        <v>25402</v>
      </c>
      <c r="G32" s="12">
        <f>G33</f>
        <v>0</v>
      </c>
      <c r="H32" s="12">
        <f>H33</f>
        <v>25402</v>
      </c>
      <c r="I32" s="12">
        <f t="shared" si="5"/>
        <v>36329</v>
      </c>
      <c r="J32" s="12">
        <f>J33</f>
        <v>0</v>
      </c>
      <c r="K32" s="12">
        <f>K33</f>
        <v>36329</v>
      </c>
    </row>
    <row r="33" spans="1:11" ht="93" customHeight="1" x14ac:dyDescent="0.2">
      <c r="A33" s="14" t="s">
        <v>18</v>
      </c>
      <c r="B33" s="8"/>
      <c r="C33" s="9" t="s">
        <v>295</v>
      </c>
      <c r="D33" s="9" t="s">
        <v>1110</v>
      </c>
      <c r="E33" s="9" t="s">
        <v>12</v>
      </c>
      <c r="F33" s="12">
        <f t="shared" si="4"/>
        <v>25402</v>
      </c>
      <c r="G33" s="11"/>
      <c r="H33" s="12">
        <v>25402</v>
      </c>
      <c r="I33" s="12">
        <f t="shared" si="5"/>
        <v>36329</v>
      </c>
      <c r="J33" s="11"/>
      <c r="K33" s="12">
        <v>36329</v>
      </c>
    </row>
    <row r="34" spans="1:11" ht="171" customHeight="1" x14ac:dyDescent="0.2">
      <c r="A34" s="9" t="s">
        <v>1131</v>
      </c>
      <c r="B34" s="8"/>
      <c r="C34" s="9" t="s">
        <v>295</v>
      </c>
      <c r="D34" s="9" t="s">
        <v>1081</v>
      </c>
      <c r="E34" s="9"/>
      <c r="F34" s="12">
        <f t="shared" si="4"/>
        <v>181050</v>
      </c>
      <c r="G34" s="12">
        <f>G35</f>
        <v>0</v>
      </c>
      <c r="H34" s="12">
        <f>H35</f>
        <v>181050</v>
      </c>
      <c r="I34" s="12">
        <f t="shared" si="5"/>
        <v>139599</v>
      </c>
      <c r="J34" s="12">
        <f>J35</f>
        <v>0</v>
      </c>
      <c r="K34" s="12">
        <f>K35</f>
        <v>139599</v>
      </c>
    </row>
    <row r="35" spans="1:11" ht="93" customHeight="1" x14ac:dyDescent="0.2">
      <c r="A35" s="14" t="s">
        <v>18</v>
      </c>
      <c r="B35" s="8"/>
      <c r="C35" s="9" t="s">
        <v>295</v>
      </c>
      <c r="D35" s="9" t="s">
        <v>1081</v>
      </c>
      <c r="E35" s="9" t="s">
        <v>12</v>
      </c>
      <c r="F35" s="12">
        <f t="shared" si="4"/>
        <v>181050</v>
      </c>
      <c r="G35" s="12"/>
      <c r="H35" s="12">
        <f>206452-25402+16000-16000</f>
        <v>181050</v>
      </c>
      <c r="I35" s="12">
        <f t="shared" si="5"/>
        <v>139599</v>
      </c>
      <c r="J35" s="12"/>
      <c r="K35" s="12">
        <v>139599</v>
      </c>
    </row>
    <row r="36" spans="1:11" ht="82.5" customHeight="1" x14ac:dyDescent="0.2">
      <c r="A36" s="8" t="s">
        <v>124</v>
      </c>
      <c r="B36" s="8"/>
      <c r="C36" s="8" t="s">
        <v>125</v>
      </c>
      <c r="D36" s="8"/>
      <c r="E36" s="8"/>
      <c r="F36" s="11">
        <f t="shared" si="4"/>
        <v>33129</v>
      </c>
      <c r="G36" s="11">
        <f>G37</f>
        <v>33129</v>
      </c>
      <c r="H36" s="11">
        <f>H37</f>
        <v>0</v>
      </c>
      <c r="I36" s="11">
        <f>I37</f>
        <v>30944</v>
      </c>
      <c r="J36" s="11">
        <f>J37</f>
        <v>30944</v>
      </c>
      <c r="K36" s="11">
        <f>K37</f>
        <v>0</v>
      </c>
    </row>
    <row r="37" spans="1:11" ht="207.75" customHeight="1" x14ac:dyDescent="0.2">
      <c r="A37" s="8" t="s">
        <v>929</v>
      </c>
      <c r="B37" s="8"/>
      <c r="C37" s="8" t="s">
        <v>125</v>
      </c>
      <c r="D37" s="8" t="s">
        <v>245</v>
      </c>
      <c r="E37" s="8"/>
      <c r="F37" s="11">
        <f t="shared" si="4"/>
        <v>33129</v>
      </c>
      <c r="G37" s="11">
        <f t="shared" ref="G37:K39" si="6">G38</f>
        <v>33129</v>
      </c>
      <c r="H37" s="11">
        <f t="shared" si="6"/>
        <v>0</v>
      </c>
      <c r="I37" s="11">
        <f>J37+K37</f>
        <v>30944</v>
      </c>
      <c r="J37" s="11">
        <f t="shared" si="6"/>
        <v>30944</v>
      </c>
      <c r="K37" s="11">
        <f t="shared" si="6"/>
        <v>0</v>
      </c>
    </row>
    <row r="38" spans="1:11" ht="237.75" customHeight="1" x14ac:dyDescent="0.2">
      <c r="A38" s="15" t="s">
        <v>987</v>
      </c>
      <c r="B38" s="8"/>
      <c r="C38" s="8" t="s">
        <v>125</v>
      </c>
      <c r="D38" s="8" t="s">
        <v>383</v>
      </c>
      <c r="E38" s="8"/>
      <c r="F38" s="11">
        <f t="shared" si="4"/>
        <v>33129</v>
      </c>
      <c r="G38" s="11">
        <f t="shared" si="6"/>
        <v>33129</v>
      </c>
      <c r="H38" s="11">
        <f t="shared" si="6"/>
        <v>0</v>
      </c>
      <c r="I38" s="11">
        <f>J38+K38</f>
        <v>30944</v>
      </c>
      <c r="J38" s="11">
        <f t="shared" si="6"/>
        <v>30944</v>
      </c>
      <c r="K38" s="11">
        <f t="shared" si="6"/>
        <v>0</v>
      </c>
    </row>
    <row r="39" spans="1:11" ht="90" customHeight="1" x14ac:dyDescent="0.2">
      <c r="A39" s="15" t="s">
        <v>384</v>
      </c>
      <c r="B39" s="8"/>
      <c r="C39" s="8" t="s">
        <v>125</v>
      </c>
      <c r="D39" s="8" t="s">
        <v>385</v>
      </c>
      <c r="E39" s="8"/>
      <c r="F39" s="11">
        <f>SUM(G39:H39)</f>
        <v>33129</v>
      </c>
      <c r="G39" s="11">
        <f t="shared" si="6"/>
        <v>33129</v>
      </c>
      <c r="H39" s="11">
        <f t="shared" si="6"/>
        <v>0</v>
      </c>
      <c r="I39" s="11">
        <f>SUM(J39:K39)</f>
        <v>30944</v>
      </c>
      <c r="J39" s="11">
        <f t="shared" si="6"/>
        <v>30944</v>
      </c>
      <c r="K39" s="11">
        <f t="shared" si="6"/>
        <v>0</v>
      </c>
    </row>
    <row r="40" spans="1:11" ht="118.5" customHeight="1" x14ac:dyDescent="0.2">
      <c r="A40" s="14" t="s">
        <v>34</v>
      </c>
      <c r="B40" s="9"/>
      <c r="C40" s="9" t="s">
        <v>125</v>
      </c>
      <c r="D40" s="9" t="s">
        <v>386</v>
      </c>
      <c r="E40" s="9"/>
      <c r="F40" s="12">
        <f t="shared" si="4"/>
        <v>33129</v>
      </c>
      <c r="G40" s="12">
        <f>G41+G42+G43</f>
        <v>33129</v>
      </c>
      <c r="H40" s="12">
        <f>H41+H42+H43</f>
        <v>0</v>
      </c>
      <c r="I40" s="12">
        <f t="shared" ref="I40:I47" si="7">J40+K40</f>
        <v>30944</v>
      </c>
      <c r="J40" s="12">
        <f>J41+J42+J43</f>
        <v>30944</v>
      </c>
      <c r="K40" s="12">
        <f>K41+K42+K43</f>
        <v>0</v>
      </c>
    </row>
    <row r="41" spans="1:11" ht="213.75" customHeight="1" x14ac:dyDescent="0.2">
      <c r="A41" s="13" t="s">
        <v>17</v>
      </c>
      <c r="B41" s="9"/>
      <c r="C41" s="9" t="s">
        <v>125</v>
      </c>
      <c r="D41" s="9" t="s">
        <v>386</v>
      </c>
      <c r="E41" s="9" t="s">
        <v>11</v>
      </c>
      <c r="F41" s="12">
        <f t="shared" si="4"/>
        <v>28307</v>
      </c>
      <c r="G41" s="12">
        <f>27869+438</f>
        <v>28307</v>
      </c>
      <c r="H41" s="12"/>
      <c r="I41" s="12">
        <f t="shared" si="7"/>
        <v>28321</v>
      </c>
      <c r="J41" s="12">
        <f>27869+452</f>
        <v>28321</v>
      </c>
      <c r="K41" s="12"/>
    </row>
    <row r="42" spans="1:11" ht="93" customHeight="1" x14ac:dyDescent="0.2">
      <c r="A42" s="9" t="s">
        <v>18</v>
      </c>
      <c r="B42" s="9"/>
      <c r="C42" s="9" t="s">
        <v>125</v>
      </c>
      <c r="D42" s="9" t="s">
        <v>386</v>
      </c>
      <c r="E42" s="9" t="s">
        <v>12</v>
      </c>
      <c r="F42" s="12">
        <f t="shared" si="4"/>
        <v>2349</v>
      </c>
      <c r="G42" s="12">
        <v>2349</v>
      </c>
      <c r="H42" s="12"/>
      <c r="I42" s="12">
        <f t="shared" si="7"/>
        <v>2349</v>
      </c>
      <c r="J42" s="12">
        <v>2349</v>
      </c>
      <c r="K42" s="12"/>
    </row>
    <row r="43" spans="1:11" ht="33" x14ac:dyDescent="0.2">
      <c r="A43" s="9" t="s">
        <v>15</v>
      </c>
      <c r="B43" s="9"/>
      <c r="C43" s="9" t="s">
        <v>125</v>
      </c>
      <c r="D43" s="9" t="s">
        <v>386</v>
      </c>
      <c r="E43" s="9" t="s">
        <v>14</v>
      </c>
      <c r="F43" s="12">
        <f t="shared" si="4"/>
        <v>2473</v>
      </c>
      <c r="G43" s="12">
        <f>274+2199</f>
        <v>2473</v>
      </c>
      <c r="H43" s="12"/>
      <c r="I43" s="12">
        <f t="shared" si="7"/>
        <v>274</v>
      </c>
      <c r="J43" s="12">
        <v>274</v>
      </c>
      <c r="K43" s="12"/>
    </row>
    <row r="44" spans="1:11" ht="62.25" customHeight="1" x14ac:dyDescent="0.2">
      <c r="A44" s="8" t="s">
        <v>151</v>
      </c>
      <c r="B44" s="8"/>
      <c r="C44" s="8" t="s">
        <v>152</v>
      </c>
      <c r="D44" s="8"/>
      <c r="E44" s="8"/>
      <c r="F44" s="11">
        <f t="shared" si="4"/>
        <v>21002</v>
      </c>
      <c r="G44" s="11">
        <f>G51+G45</f>
        <v>13267</v>
      </c>
      <c r="H44" s="11">
        <f>H51+H45</f>
        <v>7735</v>
      </c>
      <c r="I44" s="11">
        <f t="shared" si="7"/>
        <v>79052</v>
      </c>
      <c r="J44" s="11">
        <f>J51+J45</f>
        <v>45815</v>
      </c>
      <c r="K44" s="11">
        <f>K51+K45</f>
        <v>33237</v>
      </c>
    </row>
    <row r="45" spans="1:11" ht="36.75" customHeight="1" x14ac:dyDescent="0.2">
      <c r="A45" s="8" t="s">
        <v>759</v>
      </c>
      <c r="B45" s="8"/>
      <c r="C45" s="8" t="s">
        <v>760</v>
      </c>
      <c r="D45" s="8"/>
      <c r="E45" s="8"/>
      <c r="F45" s="11">
        <f t="shared" si="4"/>
        <v>4226.8999999999996</v>
      </c>
      <c r="G45" s="11">
        <f t="shared" ref="F45:I49" si="8">G46</f>
        <v>4226.8999999999996</v>
      </c>
      <c r="H45" s="11">
        <f t="shared" si="8"/>
        <v>0</v>
      </c>
      <c r="I45" s="11">
        <f t="shared" si="7"/>
        <v>6485</v>
      </c>
      <c r="J45" s="11">
        <f t="shared" ref="J45:K49" si="9">J46</f>
        <v>6485</v>
      </c>
      <c r="K45" s="11">
        <f t="shared" si="9"/>
        <v>0</v>
      </c>
    </row>
    <row r="46" spans="1:11" ht="132" customHeight="1" x14ac:dyDescent="0.2">
      <c r="A46" s="8" t="s">
        <v>930</v>
      </c>
      <c r="B46" s="8"/>
      <c r="C46" s="8" t="s">
        <v>760</v>
      </c>
      <c r="D46" s="8" t="s">
        <v>249</v>
      </c>
      <c r="E46" s="8"/>
      <c r="F46" s="11">
        <f>G46+H46</f>
        <v>4226.8999999999996</v>
      </c>
      <c r="G46" s="11">
        <f>G47</f>
        <v>4226.8999999999996</v>
      </c>
      <c r="H46" s="11">
        <f t="shared" si="8"/>
        <v>0</v>
      </c>
      <c r="I46" s="11">
        <f t="shared" si="7"/>
        <v>6485</v>
      </c>
      <c r="J46" s="11">
        <f t="shared" si="9"/>
        <v>6485</v>
      </c>
      <c r="K46" s="11">
        <f t="shared" si="9"/>
        <v>0</v>
      </c>
    </row>
    <row r="47" spans="1:11" ht="78" customHeight="1" x14ac:dyDescent="0.2">
      <c r="A47" s="8" t="s">
        <v>761</v>
      </c>
      <c r="B47" s="8"/>
      <c r="C47" s="8" t="s">
        <v>760</v>
      </c>
      <c r="D47" s="8" t="s">
        <v>762</v>
      </c>
      <c r="E47" s="8"/>
      <c r="F47" s="11">
        <f t="shared" si="8"/>
        <v>4226.8999999999996</v>
      </c>
      <c r="G47" s="11">
        <f t="shared" si="8"/>
        <v>4226.8999999999996</v>
      </c>
      <c r="H47" s="11">
        <f t="shared" si="8"/>
        <v>0</v>
      </c>
      <c r="I47" s="11">
        <f t="shared" si="7"/>
        <v>6485</v>
      </c>
      <c r="J47" s="11">
        <f t="shared" si="9"/>
        <v>6485</v>
      </c>
      <c r="K47" s="11">
        <f t="shared" si="9"/>
        <v>0</v>
      </c>
    </row>
    <row r="48" spans="1:11" ht="113.25" customHeight="1" x14ac:dyDescent="0.2">
      <c r="A48" s="8" t="s">
        <v>763</v>
      </c>
      <c r="B48" s="8"/>
      <c r="C48" s="8" t="s">
        <v>760</v>
      </c>
      <c r="D48" s="8" t="s">
        <v>764</v>
      </c>
      <c r="E48" s="8"/>
      <c r="F48" s="11">
        <f>F49</f>
        <v>4226.8999999999996</v>
      </c>
      <c r="G48" s="11">
        <f>G49</f>
        <v>4226.8999999999996</v>
      </c>
      <c r="H48" s="11">
        <f t="shared" si="8"/>
        <v>0</v>
      </c>
      <c r="I48" s="11">
        <f t="shared" si="8"/>
        <v>6485</v>
      </c>
      <c r="J48" s="11">
        <f t="shared" si="9"/>
        <v>6485</v>
      </c>
      <c r="K48" s="11">
        <f t="shared" si="9"/>
        <v>0</v>
      </c>
    </row>
    <row r="49" spans="1:11" ht="46.5" customHeight="1" x14ac:dyDescent="0.2">
      <c r="A49" s="14" t="s">
        <v>390</v>
      </c>
      <c r="B49" s="9"/>
      <c r="C49" s="9" t="s">
        <v>760</v>
      </c>
      <c r="D49" s="9" t="s">
        <v>765</v>
      </c>
      <c r="E49" s="9"/>
      <c r="F49" s="12">
        <f t="shared" si="4"/>
        <v>4226.8999999999996</v>
      </c>
      <c r="G49" s="12">
        <f>G50</f>
        <v>4226.8999999999996</v>
      </c>
      <c r="H49" s="12">
        <f t="shared" si="8"/>
        <v>0</v>
      </c>
      <c r="I49" s="12">
        <f>J49+K49</f>
        <v>6485</v>
      </c>
      <c r="J49" s="12">
        <f t="shared" si="9"/>
        <v>6485</v>
      </c>
      <c r="K49" s="12">
        <f t="shared" si="9"/>
        <v>0</v>
      </c>
    </row>
    <row r="50" spans="1:11" ht="101.25" customHeight="1" x14ac:dyDescent="0.2">
      <c r="A50" s="9" t="s">
        <v>155</v>
      </c>
      <c r="B50" s="9"/>
      <c r="C50" s="9" t="s">
        <v>760</v>
      </c>
      <c r="D50" s="9" t="s">
        <v>765</v>
      </c>
      <c r="E50" s="9" t="s">
        <v>156</v>
      </c>
      <c r="F50" s="12">
        <f t="shared" si="4"/>
        <v>4226.8999999999996</v>
      </c>
      <c r="G50" s="12">
        <f>6485-2258.1</f>
        <v>4226.8999999999996</v>
      </c>
      <c r="H50" s="12"/>
      <c r="I50" s="12">
        <f>J50+K50</f>
        <v>6485</v>
      </c>
      <c r="J50" s="12">
        <v>6485</v>
      </c>
      <c r="K50" s="12"/>
    </row>
    <row r="51" spans="1:11" ht="19.5" customHeight="1" x14ac:dyDescent="0.2">
      <c r="A51" s="8" t="s">
        <v>255</v>
      </c>
      <c r="B51" s="8"/>
      <c r="C51" s="8" t="s">
        <v>256</v>
      </c>
      <c r="D51" s="8"/>
      <c r="E51" s="8"/>
      <c r="F51" s="11">
        <f>G51+H51</f>
        <v>16775.099999999999</v>
      </c>
      <c r="G51" s="11">
        <f>G52+G59</f>
        <v>9040.1</v>
      </c>
      <c r="H51" s="11">
        <f>H52+H59</f>
        <v>7735</v>
      </c>
      <c r="I51" s="11">
        <f>J51+K51</f>
        <v>72567</v>
      </c>
      <c r="J51" s="11">
        <f>J52+J59</f>
        <v>39330</v>
      </c>
      <c r="K51" s="11">
        <f>K52+K59</f>
        <v>33237</v>
      </c>
    </row>
    <row r="52" spans="1:11" ht="130.5" customHeight="1" x14ac:dyDescent="0.2">
      <c r="A52" s="8" t="s">
        <v>930</v>
      </c>
      <c r="B52" s="8"/>
      <c r="C52" s="8" t="s">
        <v>256</v>
      </c>
      <c r="D52" s="8" t="s">
        <v>249</v>
      </c>
      <c r="E52" s="8"/>
      <c r="F52" s="11">
        <f t="shared" si="4"/>
        <v>4707.1000000000004</v>
      </c>
      <c r="G52" s="11">
        <f t="shared" ref="G52:K53" si="10">G53</f>
        <v>4707.1000000000004</v>
      </c>
      <c r="H52" s="11">
        <f t="shared" si="10"/>
        <v>0</v>
      </c>
      <c r="I52" s="11">
        <f>J52+K52</f>
        <v>2449</v>
      </c>
      <c r="J52" s="11">
        <f t="shared" si="10"/>
        <v>2449</v>
      </c>
      <c r="K52" s="11">
        <f t="shared" si="10"/>
        <v>0</v>
      </c>
    </row>
    <row r="53" spans="1:11" ht="102" customHeight="1" x14ac:dyDescent="0.2">
      <c r="A53" s="16" t="s">
        <v>972</v>
      </c>
      <c r="B53" s="8"/>
      <c r="C53" s="8" t="s">
        <v>256</v>
      </c>
      <c r="D53" s="8" t="s">
        <v>250</v>
      </c>
      <c r="E53" s="8"/>
      <c r="F53" s="11">
        <f t="shared" si="4"/>
        <v>4707.1000000000004</v>
      </c>
      <c r="G53" s="11">
        <f t="shared" si="10"/>
        <v>4707.1000000000004</v>
      </c>
      <c r="H53" s="11">
        <f t="shared" si="10"/>
        <v>0</v>
      </c>
      <c r="I53" s="11">
        <f>J53+K53</f>
        <v>2449</v>
      </c>
      <c r="J53" s="11">
        <f t="shared" si="10"/>
        <v>2449</v>
      </c>
      <c r="K53" s="11">
        <f t="shared" si="10"/>
        <v>0</v>
      </c>
    </row>
    <row r="54" spans="1:11" ht="110.25" customHeight="1" x14ac:dyDescent="0.2">
      <c r="A54" s="16" t="s">
        <v>387</v>
      </c>
      <c r="B54" s="8"/>
      <c r="C54" s="8" t="s">
        <v>256</v>
      </c>
      <c r="D54" s="8" t="s">
        <v>388</v>
      </c>
      <c r="E54" s="8"/>
      <c r="F54" s="11">
        <f>SUM(G54:H54)</f>
        <v>4707.1000000000004</v>
      </c>
      <c r="G54" s="11">
        <f>G55+G57</f>
        <v>4707.1000000000004</v>
      </c>
      <c r="H54" s="11">
        <f>H55+H57</f>
        <v>0</v>
      </c>
      <c r="I54" s="11">
        <f>I55+I57</f>
        <v>2449</v>
      </c>
      <c r="J54" s="11">
        <f>J55+J57</f>
        <v>2449</v>
      </c>
      <c r="K54" s="11">
        <f>K55+K57</f>
        <v>0</v>
      </c>
    </row>
    <row r="55" spans="1:11" ht="29.25" customHeight="1" x14ac:dyDescent="0.2">
      <c r="A55" s="14" t="s">
        <v>307</v>
      </c>
      <c r="B55" s="9"/>
      <c r="C55" s="9" t="s">
        <v>256</v>
      </c>
      <c r="D55" s="9" t="s">
        <v>389</v>
      </c>
      <c r="E55" s="9"/>
      <c r="F55" s="12">
        <f t="shared" si="4"/>
        <v>4707.1000000000004</v>
      </c>
      <c r="G55" s="12">
        <f>G56</f>
        <v>4707.1000000000004</v>
      </c>
      <c r="H55" s="12">
        <f>H56</f>
        <v>0</v>
      </c>
      <c r="I55" s="12">
        <f t="shared" ref="I55:I68" si="11">J55+K55</f>
        <v>617</v>
      </c>
      <c r="J55" s="12">
        <f>J56</f>
        <v>617</v>
      </c>
      <c r="K55" s="12">
        <f>K56</f>
        <v>0</v>
      </c>
    </row>
    <row r="56" spans="1:11" ht="93" customHeight="1" x14ac:dyDescent="0.2">
      <c r="A56" s="9" t="s">
        <v>18</v>
      </c>
      <c r="B56" s="9"/>
      <c r="C56" s="9" t="s">
        <v>256</v>
      </c>
      <c r="D56" s="9" t="s">
        <v>389</v>
      </c>
      <c r="E56" s="9" t="s">
        <v>12</v>
      </c>
      <c r="F56" s="12">
        <f t="shared" si="4"/>
        <v>4707.1000000000004</v>
      </c>
      <c r="G56" s="12">
        <f>617+4090.1</f>
        <v>4707.1000000000004</v>
      </c>
      <c r="H56" s="12"/>
      <c r="I56" s="12">
        <f t="shared" si="11"/>
        <v>617</v>
      </c>
      <c r="J56" s="12">
        <v>617</v>
      </c>
      <c r="K56" s="12"/>
    </row>
    <row r="57" spans="1:11" ht="49.5" customHeight="1" x14ac:dyDescent="0.2">
      <c r="A57" s="14" t="s">
        <v>390</v>
      </c>
      <c r="B57" s="9"/>
      <c r="C57" s="9" t="s">
        <v>256</v>
      </c>
      <c r="D57" s="9" t="s">
        <v>391</v>
      </c>
      <c r="E57" s="9"/>
      <c r="F57" s="12">
        <f t="shared" si="4"/>
        <v>0</v>
      </c>
      <c r="G57" s="12">
        <f>G58</f>
        <v>0</v>
      </c>
      <c r="H57" s="12">
        <f>H58</f>
        <v>0</v>
      </c>
      <c r="I57" s="12">
        <f t="shared" si="11"/>
        <v>1832</v>
      </c>
      <c r="J57" s="12">
        <f>J58</f>
        <v>1832</v>
      </c>
      <c r="K57" s="12">
        <f>K58</f>
        <v>0</v>
      </c>
    </row>
    <row r="58" spans="1:11" ht="99.75" customHeight="1" x14ac:dyDescent="0.2">
      <c r="A58" s="9" t="s">
        <v>155</v>
      </c>
      <c r="B58" s="9"/>
      <c r="C58" s="9" t="s">
        <v>256</v>
      </c>
      <c r="D58" s="9" t="s">
        <v>391</v>
      </c>
      <c r="E58" s="9" t="s">
        <v>156</v>
      </c>
      <c r="F58" s="12">
        <f t="shared" si="4"/>
        <v>0</v>
      </c>
      <c r="G58" s="12">
        <f>1832-1832</f>
        <v>0</v>
      </c>
      <c r="H58" s="12"/>
      <c r="I58" s="12">
        <f t="shared" si="11"/>
        <v>1832</v>
      </c>
      <c r="J58" s="12">
        <v>1832</v>
      </c>
      <c r="K58" s="12"/>
    </row>
    <row r="59" spans="1:11" ht="165" customHeight="1" x14ac:dyDescent="0.2">
      <c r="A59" s="8" t="s">
        <v>931</v>
      </c>
      <c r="B59" s="9"/>
      <c r="C59" s="8" t="s">
        <v>256</v>
      </c>
      <c r="D59" s="8" t="s">
        <v>842</v>
      </c>
      <c r="E59" s="8"/>
      <c r="F59" s="11">
        <f t="shared" si="4"/>
        <v>12068</v>
      </c>
      <c r="G59" s="11">
        <f>G60</f>
        <v>4333</v>
      </c>
      <c r="H59" s="11">
        <f>H60</f>
        <v>7735</v>
      </c>
      <c r="I59" s="11">
        <f>I60</f>
        <v>70118</v>
      </c>
      <c r="J59" s="11">
        <f>J60</f>
        <v>36881</v>
      </c>
      <c r="K59" s="11">
        <f>K60</f>
        <v>33237</v>
      </c>
    </row>
    <row r="60" spans="1:11" ht="213" customHeight="1" x14ac:dyDescent="0.2">
      <c r="A60" s="8" t="s">
        <v>1142</v>
      </c>
      <c r="B60" s="9"/>
      <c r="C60" s="8" t="s">
        <v>256</v>
      </c>
      <c r="D60" s="8" t="s">
        <v>843</v>
      </c>
      <c r="E60" s="8"/>
      <c r="F60" s="11">
        <f t="shared" si="4"/>
        <v>12068</v>
      </c>
      <c r="G60" s="11">
        <f t="shared" ref="G60:H62" si="12">G61</f>
        <v>4333</v>
      </c>
      <c r="H60" s="11">
        <f t="shared" si="12"/>
        <v>7735</v>
      </c>
      <c r="I60" s="11">
        <f t="shared" si="11"/>
        <v>70118</v>
      </c>
      <c r="J60" s="11">
        <f t="shared" ref="J60:K62" si="13">J61</f>
        <v>36881</v>
      </c>
      <c r="K60" s="11">
        <f t="shared" si="13"/>
        <v>33237</v>
      </c>
    </row>
    <row r="61" spans="1:11" ht="132.75" customHeight="1" x14ac:dyDescent="0.2">
      <c r="A61" s="8" t="s">
        <v>1084</v>
      </c>
      <c r="B61" s="9"/>
      <c r="C61" s="8" t="s">
        <v>256</v>
      </c>
      <c r="D61" s="8" t="s">
        <v>1082</v>
      </c>
      <c r="E61" s="8"/>
      <c r="F61" s="11">
        <f>F62</f>
        <v>12068</v>
      </c>
      <c r="G61" s="11">
        <f t="shared" si="12"/>
        <v>4333</v>
      </c>
      <c r="H61" s="11">
        <f t="shared" si="12"/>
        <v>7735</v>
      </c>
      <c r="I61" s="11">
        <f>I62</f>
        <v>70118</v>
      </c>
      <c r="J61" s="11">
        <f t="shared" si="13"/>
        <v>36881</v>
      </c>
      <c r="K61" s="11">
        <f t="shared" si="13"/>
        <v>33237</v>
      </c>
    </row>
    <row r="62" spans="1:11" ht="88.5" customHeight="1" x14ac:dyDescent="0.2">
      <c r="A62" s="9" t="s">
        <v>1085</v>
      </c>
      <c r="B62" s="9"/>
      <c r="C62" s="9" t="s">
        <v>256</v>
      </c>
      <c r="D62" s="9" t="s">
        <v>1083</v>
      </c>
      <c r="E62" s="9"/>
      <c r="F62" s="12">
        <f t="shared" si="4"/>
        <v>12068</v>
      </c>
      <c r="G62" s="12">
        <f t="shared" si="12"/>
        <v>4333</v>
      </c>
      <c r="H62" s="12">
        <f t="shared" si="12"/>
        <v>7735</v>
      </c>
      <c r="I62" s="12">
        <f t="shared" si="11"/>
        <v>70118</v>
      </c>
      <c r="J62" s="12">
        <f t="shared" si="13"/>
        <v>36881</v>
      </c>
      <c r="K62" s="12">
        <f t="shared" si="13"/>
        <v>33237</v>
      </c>
    </row>
    <row r="63" spans="1:11" ht="93" customHeight="1" x14ac:dyDescent="0.2">
      <c r="A63" s="9" t="s">
        <v>18</v>
      </c>
      <c r="B63" s="9"/>
      <c r="C63" s="9" t="s">
        <v>256</v>
      </c>
      <c r="D63" s="9" t="s">
        <v>1083</v>
      </c>
      <c r="E63" s="9" t="s">
        <v>12</v>
      </c>
      <c r="F63" s="12">
        <f t="shared" si="4"/>
        <v>12068</v>
      </c>
      <c r="G63" s="12">
        <v>4333</v>
      </c>
      <c r="H63" s="17">
        <f>13428-5693</f>
        <v>7735</v>
      </c>
      <c r="I63" s="12">
        <f t="shared" si="11"/>
        <v>70118</v>
      </c>
      <c r="J63" s="12">
        <v>36881</v>
      </c>
      <c r="K63" s="17">
        <f>50951-17714</f>
        <v>33237</v>
      </c>
    </row>
    <row r="64" spans="1:11" ht="24.75" customHeight="1" x14ac:dyDescent="0.2">
      <c r="A64" s="8" t="s">
        <v>20</v>
      </c>
      <c r="B64" s="8"/>
      <c r="C64" s="8" t="s">
        <v>21</v>
      </c>
      <c r="D64" s="8"/>
      <c r="E64" s="8"/>
      <c r="F64" s="11">
        <f>G64+H64</f>
        <v>219876.1</v>
      </c>
      <c r="G64" s="11">
        <f>G65+G77</f>
        <v>45570</v>
      </c>
      <c r="H64" s="11">
        <f>H65+H77</f>
        <v>174306.1</v>
      </c>
      <c r="I64" s="11">
        <f>I65+I77</f>
        <v>152918</v>
      </c>
      <c r="J64" s="11">
        <f>J65+J77</f>
        <v>17869</v>
      </c>
      <c r="K64" s="11">
        <f>K65+K77</f>
        <v>135049</v>
      </c>
    </row>
    <row r="65" spans="1:11" ht="45.75" customHeight="1" x14ac:dyDescent="0.2">
      <c r="A65" s="8" t="s">
        <v>392</v>
      </c>
      <c r="B65" s="8"/>
      <c r="C65" s="8" t="s">
        <v>393</v>
      </c>
      <c r="D65" s="8"/>
      <c r="E65" s="8"/>
      <c r="F65" s="11">
        <f>G65+H65</f>
        <v>64652</v>
      </c>
      <c r="G65" s="11">
        <f t="shared" ref="G65:H67" si="14">G66</f>
        <v>9509</v>
      </c>
      <c r="H65" s="11">
        <f t="shared" si="14"/>
        <v>55143</v>
      </c>
      <c r="I65" s="11">
        <f>J65+K65</f>
        <v>82208</v>
      </c>
      <c r="J65" s="11">
        <f t="shared" ref="J65:K67" si="15">J66</f>
        <v>8615</v>
      </c>
      <c r="K65" s="11">
        <f t="shared" si="15"/>
        <v>73593</v>
      </c>
    </row>
    <row r="66" spans="1:11" ht="120" customHeight="1" x14ac:dyDescent="0.2">
      <c r="A66" s="15" t="s">
        <v>932</v>
      </c>
      <c r="B66" s="8"/>
      <c r="C66" s="8" t="s">
        <v>393</v>
      </c>
      <c r="D66" s="8" t="s">
        <v>31</v>
      </c>
      <c r="E66" s="8"/>
      <c r="F66" s="11">
        <f t="shared" si="4"/>
        <v>64652</v>
      </c>
      <c r="G66" s="11">
        <f t="shared" si="14"/>
        <v>9509</v>
      </c>
      <c r="H66" s="11">
        <f t="shared" si="14"/>
        <v>55143</v>
      </c>
      <c r="I66" s="11">
        <f t="shared" si="11"/>
        <v>82208</v>
      </c>
      <c r="J66" s="11">
        <f t="shared" si="15"/>
        <v>8615</v>
      </c>
      <c r="K66" s="11">
        <f t="shared" si="15"/>
        <v>73593</v>
      </c>
    </row>
    <row r="67" spans="1:11" ht="79.5" customHeight="1" x14ac:dyDescent="0.2">
      <c r="A67" s="15" t="s">
        <v>394</v>
      </c>
      <c r="B67" s="8"/>
      <c r="C67" s="8" t="s">
        <v>393</v>
      </c>
      <c r="D67" s="8" t="s">
        <v>395</v>
      </c>
      <c r="E67" s="8"/>
      <c r="F67" s="11">
        <f t="shared" si="4"/>
        <v>64652</v>
      </c>
      <c r="G67" s="11">
        <f t="shared" si="14"/>
        <v>9509</v>
      </c>
      <c r="H67" s="11">
        <f t="shared" si="14"/>
        <v>55143</v>
      </c>
      <c r="I67" s="11">
        <f t="shared" si="11"/>
        <v>82208</v>
      </c>
      <c r="J67" s="11">
        <f t="shared" si="15"/>
        <v>8615</v>
      </c>
      <c r="K67" s="11">
        <f t="shared" si="15"/>
        <v>73593</v>
      </c>
    </row>
    <row r="68" spans="1:11" ht="147.75" customHeight="1" x14ac:dyDescent="0.2">
      <c r="A68" s="15" t="s">
        <v>899</v>
      </c>
      <c r="B68" s="8"/>
      <c r="C68" s="8" t="s">
        <v>393</v>
      </c>
      <c r="D68" s="8" t="s">
        <v>396</v>
      </c>
      <c r="E68" s="8"/>
      <c r="F68" s="11">
        <f>SUM(G68:H68)</f>
        <v>64652</v>
      </c>
      <c r="G68" s="11">
        <f>G69+G71+G74</f>
        <v>9509</v>
      </c>
      <c r="H68" s="11">
        <f>H69+H71+H74</f>
        <v>55143</v>
      </c>
      <c r="I68" s="11">
        <f t="shared" si="11"/>
        <v>82208</v>
      </c>
      <c r="J68" s="11">
        <f>J69+J71+J74</f>
        <v>8615</v>
      </c>
      <c r="K68" s="11">
        <f>K69+K71+K74</f>
        <v>73593</v>
      </c>
    </row>
    <row r="69" spans="1:11" ht="21.75" customHeight="1" x14ac:dyDescent="0.2">
      <c r="A69" s="14" t="s">
        <v>307</v>
      </c>
      <c r="B69" s="8"/>
      <c r="C69" s="9" t="s">
        <v>393</v>
      </c>
      <c r="D69" s="9" t="s">
        <v>769</v>
      </c>
      <c r="E69" s="9"/>
      <c r="F69" s="12">
        <f t="shared" si="4"/>
        <v>8015</v>
      </c>
      <c r="G69" s="12">
        <f>G70</f>
        <v>8015</v>
      </c>
      <c r="H69" s="12">
        <f>H70</f>
        <v>0</v>
      </c>
      <c r="I69" s="12">
        <f>J69+K69</f>
        <v>438</v>
      </c>
      <c r="J69" s="12">
        <f>J70</f>
        <v>438</v>
      </c>
      <c r="K69" s="12">
        <f>K70</f>
        <v>0</v>
      </c>
    </row>
    <row r="70" spans="1:11" ht="93" customHeight="1" x14ac:dyDescent="0.2">
      <c r="A70" s="9" t="s">
        <v>18</v>
      </c>
      <c r="B70" s="8"/>
      <c r="C70" s="9" t="s">
        <v>393</v>
      </c>
      <c r="D70" s="9" t="s">
        <v>769</v>
      </c>
      <c r="E70" s="9" t="s">
        <v>12</v>
      </c>
      <c r="F70" s="12">
        <f t="shared" si="4"/>
        <v>8015</v>
      </c>
      <c r="G70" s="18">
        <f>18500-4442-6416-2040-535+2948</f>
        <v>8015</v>
      </c>
      <c r="H70" s="12"/>
      <c r="I70" s="12">
        <f>J70+K70</f>
        <v>438</v>
      </c>
      <c r="J70" s="18">
        <f>18500-5177-6829-3056-3000</f>
        <v>438</v>
      </c>
      <c r="K70" s="12"/>
    </row>
    <row r="71" spans="1:11" ht="196.5" customHeight="1" x14ac:dyDescent="0.2">
      <c r="A71" s="9" t="s">
        <v>1054</v>
      </c>
      <c r="B71" s="9"/>
      <c r="C71" s="9" t="s">
        <v>393</v>
      </c>
      <c r="D71" s="9" t="s">
        <v>1052</v>
      </c>
      <c r="E71" s="9"/>
      <c r="F71" s="12">
        <f t="shared" si="4"/>
        <v>55143</v>
      </c>
      <c r="G71" s="12">
        <f>G72+G73</f>
        <v>0</v>
      </c>
      <c r="H71" s="12">
        <f>H72+H73</f>
        <v>55143</v>
      </c>
      <c r="I71" s="12">
        <f t="shared" ref="I71:I76" si="16">J71+K71</f>
        <v>73593</v>
      </c>
      <c r="J71" s="12">
        <f>J72+J73</f>
        <v>0</v>
      </c>
      <c r="K71" s="12">
        <f>K72+K73</f>
        <v>73593</v>
      </c>
    </row>
    <row r="72" spans="1:11" ht="86.25" customHeight="1" x14ac:dyDescent="0.2">
      <c r="A72" s="9" t="s">
        <v>18</v>
      </c>
      <c r="B72" s="9"/>
      <c r="C72" s="9" t="s">
        <v>393</v>
      </c>
      <c r="D72" s="9" t="s">
        <v>1052</v>
      </c>
      <c r="E72" s="9" t="s">
        <v>12</v>
      </c>
      <c r="F72" s="12">
        <f t="shared" si="4"/>
        <v>55143</v>
      </c>
      <c r="G72" s="12"/>
      <c r="H72" s="12">
        <f>39978-26530+41695</f>
        <v>55143</v>
      </c>
      <c r="I72" s="12">
        <f t="shared" si="16"/>
        <v>46593</v>
      </c>
      <c r="J72" s="12"/>
      <c r="K72" s="12">
        <v>46593</v>
      </c>
    </row>
    <row r="73" spans="1:11" ht="93" customHeight="1" x14ac:dyDescent="0.2">
      <c r="A73" s="9" t="s">
        <v>155</v>
      </c>
      <c r="B73" s="9"/>
      <c r="C73" s="9" t="s">
        <v>393</v>
      </c>
      <c r="D73" s="9" t="s">
        <v>1052</v>
      </c>
      <c r="E73" s="9" t="s">
        <v>156</v>
      </c>
      <c r="F73" s="12">
        <f t="shared" si="4"/>
        <v>0</v>
      </c>
      <c r="G73" s="12"/>
      <c r="H73" s="12"/>
      <c r="I73" s="12">
        <f t="shared" si="16"/>
        <v>27000</v>
      </c>
      <c r="J73" s="12"/>
      <c r="K73" s="12">
        <v>27000</v>
      </c>
    </row>
    <row r="74" spans="1:11" ht="195" customHeight="1" x14ac:dyDescent="0.2">
      <c r="A74" s="9" t="s">
        <v>1054</v>
      </c>
      <c r="B74" s="9"/>
      <c r="C74" s="9" t="s">
        <v>393</v>
      </c>
      <c r="D74" s="9" t="s">
        <v>1053</v>
      </c>
      <c r="E74" s="9"/>
      <c r="F74" s="12">
        <f t="shared" si="4"/>
        <v>1494</v>
      </c>
      <c r="G74" s="12">
        <f>G75+G76</f>
        <v>1494</v>
      </c>
      <c r="H74" s="12">
        <f>H75+H76</f>
        <v>0</v>
      </c>
      <c r="I74" s="12">
        <f t="shared" si="16"/>
        <v>8177</v>
      </c>
      <c r="J74" s="12">
        <f>J75+J76</f>
        <v>8177</v>
      </c>
      <c r="K74" s="12">
        <f>K75+K76</f>
        <v>0</v>
      </c>
    </row>
    <row r="75" spans="1:11" ht="92.25" customHeight="1" x14ac:dyDescent="0.2">
      <c r="A75" s="9" t="s">
        <v>18</v>
      </c>
      <c r="B75" s="9"/>
      <c r="C75" s="9" t="s">
        <v>393</v>
      </c>
      <c r="D75" s="9" t="s">
        <v>1053</v>
      </c>
      <c r="E75" s="9" t="s">
        <v>12</v>
      </c>
      <c r="F75" s="12">
        <f t="shared" si="4"/>
        <v>1494</v>
      </c>
      <c r="G75" s="12">
        <f>4442-2948</f>
        <v>1494</v>
      </c>
      <c r="H75" s="12"/>
      <c r="I75" s="12">
        <f t="shared" si="16"/>
        <v>5177</v>
      </c>
      <c r="J75" s="12">
        <v>5177</v>
      </c>
      <c r="K75" s="12"/>
    </row>
    <row r="76" spans="1:11" ht="94.5" customHeight="1" x14ac:dyDescent="0.2">
      <c r="A76" s="9" t="s">
        <v>155</v>
      </c>
      <c r="B76" s="9"/>
      <c r="C76" s="9" t="s">
        <v>393</v>
      </c>
      <c r="D76" s="9" t="s">
        <v>1053</v>
      </c>
      <c r="E76" s="9" t="s">
        <v>156</v>
      </c>
      <c r="F76" s="12">
        <f t="shared" si="4"/>
        <v>0</v>
      </c>
      <c r="G76" s="12"/>
      <c r="H76" s="12"/>
      <c r="I76" s="12">
        <f t="shared" si="16"/>
        <v>3000</v>
      </c>
      <c r="J76" s="12">
        <v>3000</v>
      </c>
      <c r="K76" s="12"/>
    </row>
    <row r="77" spans="1:11" ht="25.5" customHeight="1" x14ac:dyDescent="0.2">
      <c r="A77" s="19" t="s">
        <v>2</v>
      </c>
      <c r="B77" s="8"/>
      <c r="C77" s="8" t="s">
        <v>1</v>
      </c>
      <c r="D77" s="8"/>
      <c r="E77" s="8"/>
      <c r="F77" s="11">
        <f>G77+H77</f>
        <v>155224.1</v>
      </c>
      <c r="G77" s="11">
        <f>G78</f>
        <v>36061</v>
      </c>
      <c r="H77" s="11">
        <f>H78</f>
        <v>119163.1</v>
      </c>
      <c r="I77" s="11">
        <f t="shared" ref="I77:I82" si="17">J77+K77</f>
        <v>70710</v>
      </c>
      <c r="J77" s="11">
        <f>J78</f>
        <v>9254</v>
      </c>
      <c r="K77" s="11">
        <f>K78</f>
        <v>61456</v>
      </c>
    </row>
    <row r="78" spans="1:11" ht="129" customHeight="1" x14ac:dyDescent="0.2">
      <c r="A78" s="7" t="s">
        <v>932</v>
      </c>
      <c r="B78" s="8"/>
      <c r="C78" s="8" t="s">
        <v>1</v>
      </c>
      <c r="D78" s="8" t="s">
        <v>31</v>
      </c>
      <c r="E78" s="8"/>
      <c r="F78" s="11">
        <f>G78+H78</f>
        <v>155224.1</v>
      </c>
      <c r="G78" s="11">
        <f>G79</f>
        <v>36061</v>
      </c>
      <c r="H78" s="11">
        <f>H79</f>
        <v>119163.1</v>
      </c>
      <c r="I78" s="11">
        <f t="shared" si="17"/>
        <v>70710</v>
      </c>
      <c r="J78" s="11">
        <f>J79</f>
        <v>9254</v>
      </c>
      <c r="K78" s="11">
        <f>K79</f>
        <v>61456</v>
      </c>
    </row>
    <row r="79" spans="1:11" ht="62.25" customHeight="1" x14ac:dyDescent="0.2">
      <c r="A79" s="15" t="s">
        <v>429</v>
      </c>
      <c r="B79" s="8"/>
      <c r="C79" s="8" t="s">
        <v>1</v>
      </c>
      <c r="D79" s="8" t="s">
        <v>430</v>
      </c>
      <c r="E79" s="8"/>
      <c r="F79" s="11">
        <f>G79+H79</f>
        <v>155224.1</v>
      </c>
      <c r="G79" s="11">
        <f>G80+G87</f>
        <v>36061</v>
      </c>
      <c r="H79" s="11">
        <f>H80+H87</f>
        <v>119163.1</v>
      </c>
      <c r="I79" s="11">
        <f t="shared" si="17"/>
        <v>70710</v>
      </c>
      <c r="J79" s="11">
        <f>J80+J87</f>
        <v>9254</v>
      </c>
      <c r="K79" s="11">
        <f>K80+K87</f>
        <v>61456</v>
      </c>
    </row>
    <row r="80" spans="1:11" ht="160.5" customHeight="1" x14ac:dyDescent="0.2">
      <c r="A80" s="20" t="s">
        <v>900</v>
      </c>
      <c r="B80" s="8"/>
      <c r="C80" s="8" t="s">
        <v>1</v>
      </c>
      <c r="D80" s="8" t="s">
        <v>777</v>
      </c>
      <c r="E80" s="8"/>
      <c r="F80" s="11">
        <f t="shared" si="4"/>
        <v>153586.9</v>
      </c>
      <c r="G80" s="11">
        <f>G81+G83+G85</f>
        <v>35526</v>
      </c>
      <c r="H80" s="11">
        <f>H81+H83+H85</f>
        <v>118060.9</v>
      </c>
      <c r="I80" s="11">
        <f t="shared" si="17"/>
        <v>70710</v>
      </c>
      <c r="J80" s="11">
        <f>J81+J83+J85</f>
        <v>9254</v>
      </c>
      <c r="K80" s="11">
        <f>K81+K83+K85</f>
        <v>61456</v>
      </c>
    </row>
    <row r="81" spans="1:11" ht="40.5" customHeight="1" x14ac:dyDescent="0.2">
      <c r="A81" s="9" t="s">
        <v>724</v>
      </c>
      <c r="B81" s="9"/>
      <c r="C81" s="9" t="s">
        <v>1</v>
      </c>
      <c r="D81" s="9" t="s">
        <v>786</v>
      </c>
      <c r="E81" s="9"/>
      <c r="F81" s="12">
        <f t="shared" ref="F81:F110" si="18">G81+H81</f>
        <v>29110</v>
      </c>
      <c r="G81" s="12">
        <f>G82</f>
        <v>29110</v>
      </c>
      <c r="H81" s="12">
        <f>H82</f>
        <v>0</v>
      </c>
      <c r="I81" s="12">
        <f t="shared" si="17"/>
        <v>2425</v>
      </c>
      <c r="J81" s="12">
        <f>J82</f>
        <v>2425</v>
      </c>
      <c r="K81" s="12">
        <f>K82</f>
        <v>0</v>
      </c>
    </row>
    <row r="82" spans="1:11" ht="96.75" customHeight="1" x14ac:dyDescent="0.2">
      <c r="A82" s="9" t="s">
        <v>155</v>
      </c>
      <c r="B82" s="9"/>
      <c r="C82" s="9" t="s">
        <v>1</v>
      </c>
      <c r="D82" s="9" t="s">
        <v>786</v>
      </c>
      <c r="E82" s="9" t="s">
        <v>156</v>
      </c>
      <c r="F82" s="12">
        <f t="shared" si="18"/>
        <v>29110</v>
      </c>
      <c r="G82" s="12">
        <f>90000-60835-55</f>
        <v>29110</v>
      </c>
      <c r="H82" s="12"/>
      <c r="I82" s="12">
        <f t="shared" si="17"/>
        <v>2425</v>
      </c>
      <c r="J82" s="12">
        <f>57452-55027</f>
        <v>2425</v>
      </c>
      <c r="K82" s="12"/>
    </row>
    <row r="83" spans="1:11" ht="205.5" customHeight="1" x14ac:dyDescent="0.2">
      <c r="A83" s="9" t="s">
        <v>874</v>
      </c>
      <c r="B83" s="9"/>
      <c r="C83" s="9" t="s">
        <v>1</v>
      </c>
      <c r="D83" s="9" t="s">
        <v>875</v>
      </c>
      <c r="E83" s="9"/>
      <c r="F83" s="12">
        <f t="shared" ref="F83:K83" si="19">F84</f>
        <v>118060.9</v>
      </c>
      <c r="G83" s="12">
        <f t="shared" si="19"/>
        <v>0</v>
      </c>
      <c r="H83" s="12">
        <f t="shared" si="19"/>
        <v>118060.9</v>
      </c>
      <c r="I83" s="12">
        <f t="shared" si="19"/>
        <v>61456</v>
      </c>
      <c r="J83" s="12">
        <f t="shared" si="19"/>
        <v>0</v>
      </c>
      <c r="K83" s="12">
        <f t="shared" si="19"/>
        <v>61456</v>
      </c>
    </row>
    <row r="84" spans="1:11" ht="96.75" customHeight="1" x14ac:dyDescent="0.2">
      <c r="A84" s="9" t="s">
        <v>18</v>
      </c>
      <c r="B84" s="9"/>
      <c r="C84" s="9" t="s">
        <v>1</v>
      </c>
      <c r="D84" s="9" t="s">
        <v>875</v>
      </c>
      <c r="E84" s="9" t="s">
        <v>12</v>
      </c>
      <c r="F84" s="12">
        <f t="shared" si="18"/>
        <v>118060.9</v>
      </c>
      <c r="G84" s="12"/>
      <c r="H84" s="12">
        <f>57737-10201+70524.9</f>
        <v>118060.9</v>
      </c>
      <c r="I84" s="12">
        <f>J84+K84</f>
        <v>61456</v>
      </c>
      <c r="J84" s="12"/>
      <c r="K84" s="12">
        <v>61456</v>
      </c>
    </row>
    <row r="85" spans="1:11" ht="186.75" customHeight="1" x14ac:dyDescent="0.2">
      <c r="A85" s="9" t="s">
        <v>1054</v>
      </c>
      <c r="B85" s="9"/>
      <c r="C85" s="9" t="s">
        <v>1</v>
      </c>
      <c r="D85" s="9" t="s">
        <v>1068</v>
      </c>
      <c r="E85" s="9"/>
      <c r="F85" s="12">
        <f t="shared" si="18"/>
        <v>6416</v>
      </c>
      <c r="G85" s="12">
        <f>G86</f>
        <v>6416</v>
      </c>
      <c r="H85" s="12">
        <f>H86</f>
        <v>0</v>
      </c>
      <c r="I85" s="12">
        <f t="shared" ref="I85:I110" si="20">J85+K85</f>
        <v>6829</v>
      </c>
      <c r="J85" s="12">
        <f>J86</f>
        <v>6829</v>
      </c>
      <c r="K85" s="12">
        <f>K86</f>
        <v>0</v>
      </c>
    </row>
    <row r="86" spans="1:11" ht="87" customHeight="1" x14ac:dyDescent="0.2">
      <c r="A86" s="9" t="s">
        <v>18</v>
      </c>
      <c r="B86" s="9"/>
      <c r="C86" s="9" t="s">
        <v>1</v>
      </c>
      <c r="D86" s="9" t="s">
        <v>1068</v>
      </c>
      <c r="E86" s="9" t="s">
        <v>12</v>
      </c>
      <c r="F86" s="12">
        <f t="shared" si="18"/>
        <v>6416</v>
      </c>
      <c r="G86" s="12">
        <v>6416</v>
      </c>
      <c r="H86" s="12"/>
      <c r="I86" s="12">
        <f t="shared" si="20"/>
        <v>6829</v>
      </c>
      <c r="J86" s="12">
        <v>6829</v>
      </c>
      <c r="K86" s="12"/>
    </row>
    <row r="87" spans="1:11" ht="80.25" customHeight="1" x14ac:dyDescent="0.2">
      <c r="A87" s="15" t="s">
        <v>1069</v>
      </c>
      <c r="B87" s="8"/>
      <c r="C87" s="8" t="s">
        <v>1</v>
      </c>
      <c r="D87" s="8" t="s">
        <v>1066</v>
      </c>
      <c r="E87" s="8"/>
      <c r="F87" s="11">
        <f t="shared" si="18"/>
        <v>1637.2</v>
      </c>
      <c r="G87" s="11">
        <f>G88</f>
        <v>535</v>
      </c>
      <c r="H87" s="11">
        <f>H88</f>
        <v>1102.2</v>
      </c>
      <c r="I87" s="11">
        <f t="shared" si="20"/>
        <v>0</v>
      </c>
      <c r="J87" s="11">
        <f>J88</f>
        <v>0</v>
      </c>
      <c r="K87" s="11">
        <f>K88</f>
        <v>0</v>
      </c>
    </row>
    <row r="88" spans="1:11" ht="147" customHeight="1" x14ac:dyDescent="0.2">
      <c r="A88" s="9" t="s">
        <v>1065</v>
      </c>
      <c r="B88" s="9"/>
      <c r="C88" s="9" t="s">
        <v>1</v>
      </c>
      <c r="D88" s="9" t="s">
        <v>1067</v>
      </c>
      <c r="E88" s="9"/>
      <c r="F88" s="12">
        <f t="shared" si="18"/>
        <v>1637.2</v>
      </c>
      <c r="G88" s="12">
        <f>G89</f>
        <v>535</v>
      </c>
      <c r="H88" s="12">
        <f>H89</f>
        <v>1102.2</v>
      </c>
      <c r="I88" s="12">
        <f t="shared" si="20"/>
        <v>0</v>
      </c>
      <c r="J88" s="12">
        <f>J89</f>
        <v>0</v>
      </c>
      <c r="K88" s="12">
        <f>K89</f>
        <v>0</v>
      </c>
    </row>
    <row r="89" spans="1:11" ht="87" customHeight="1" x14ac:dyDescent="0.2">
      <c r="A89" s="9" t="s">
        <v>18</v>
      </c>
      <c r="B89" s="9"/>
      <c r="C89" s="9" t="s">
        <v>1</v>
      </c>
      <c r="D89" s="9" t="s">
        <v>1067</v>
      </c>
      <c r="E89" s="9" t="s">
        <v>12</v>
      </c>
      <c r="F89" s="12">
        <f t="shared" si="18"/>
        <v>1637.2</v>
      </c>
      <c r="G89" s="12">
        <v>535</v>
      </c>
      <c r="H89" s="12">
        <f>4816-3713.8</f>
        <v>1102.2</v>
      </c>
      <c r="I89" s="12">
        <f t="shared" si="20"/>
        <v>0</v>
      </c>
      <c r="J89" s="12"/>
      <c r="K89" s="12"/>
    </row>
    <row r="90" spans="1:11" ht="80.25" customHeight="1" x14ac:dyDescent="0.2">
      <c r="A90" s="21" t="s">
        <v>24</v>
      </c>
      <c r="B90" s="8"/>
      <c r="C90" s="8" t="s">
        <v>25</v>
      </c>
      <c r="D90" s="8"/>
      <c r="E90" s="9"/>
      <c r="F90" s="11">
        <f t="shared" si="18"/>
        <v>85042</v>
      </c>
      <c r="G90" s="11">
        <f>G91</f>
        <v>2040</v>
      </c>
      <c r="H90" s="11">
        <f>H91</f>
        <v>83002</v>
      </c>
      <c r="I90" s="11">
        <f t="shared" si="20"/>
        <v>30560</v>
      </c>
      <c r="J90" s="11">
        <f t="shared" ref="J90:K93" si="21">J91</f>
        <v>3056</v>
      </c>
      <c r="K90" s="11">
        <f t="shared" si="21"/>
        <v>27504</v>
      </c>
    </row>
    <row r="91" spans="1:11" ht="80.25" customHeight="1" x14ac:dyDescent="0.2">
      <c r="A91" s="21" t="s">
        <v>1055</v>
      </c>
      <c r="B91" s="8"/>
      <c r="C91" s="8" t="s">
        <v>3</v>
      </c>
      <c r="D91" s="8"/>
      <c r="E91" s="9"/>
      <c r="F91" s="11">
        <f t="shared" si="18"/>
        <v>85042</v>
      </c>
      <c r="G91" s="11">
        <f t="shared" ref="G91:H93" si="22">G92</f>
        <v>2040</v>
      </c>
      <c r="H91" s="11">
        <f t="shared" si="22"/>
        <v>83002</v>
      </c>
      <c r="I91" s="11">
        <f t="shared" si="20"/>
        <v>30560</v>
      </c>
      <c r="J91" s="11">
        <f t="shared" si="21"/>
        <v>3056</v>
      </c>
      <c r="K91" s="11">
        <f t="shared" si="21"/>
        <v>27504</v>
      </c>
    </row>
    <row r="92" spans="1:11" ht="108.75" customHeight="1" x14ac:dyDescent="0.2">
      <c r="A92" s="7" t="s">
        <v>933</v>
      </c>
      <c r="B92" s="8"/>
      <c r="C92" s="8" t="s">
        <v>3</v>
      </c>
      <c r="D92" s="8" t="s">
        <v>45</v>
      </c>
      <c r="E92" s="9"/>
      <c r="F92" s="11">
        <f t="shared" si="18"/>
        <v>85042</v>
      </c>
      <c r="G92" s="11">
        <f>G93+G99+G107</f>
        <v>2040</v>
      </c>
      <c r="H92" s="11">
        <f>H93+H99+H107</f>
        <v>83002</v>
      </c>
      <c r="I92" s="11">
        <f t="shared" si="20"/>
        <v>30560</v>
      </c>
      <c r="J92" s="11">
        <f>J93+J99+J107</f>
        <v>3056</v>
      </c>
      <c r="K92" s="11">
        <f>K93+K99+K107</f>
        <v>27504</v>
      </c>
    </row>
    <row r="93" spans="1:11" ht="80.25" customHeight="1" x14ac:dyDescent="0.2">
      <c r="A93" s="7" t="s">
        <v>1056</v>
      </c>
      <c r="B93" s="8"/>
      <c r="C93" s="8" t="s">
        <v>3</v>
      </c>
      <c r="D93" s="8" t="s">
        <v>47</v>
      </c>
      <c r="E93" s="9"/>
      <c r="F93" s="11">
        <f t="shared" si="18"/>
        <v>0</v>
      </c>
      <c r="G93" s="11">
        <f t="shared" si="22"/>
        <v>0</v>
      </c>
      <c r="H93" s="11">
        <f t="shared" si="22"/>
        <v>0</v>
      </c>
      <c r="I93" s="11">
        <f t="shared" si="20"/>
        <v>30560</v>
      </c>
      <c r="J93" s="11">
        <f t="shared" si="21"/>
        <v>3056</v>
      </c>
      <c r="K93" s="11">
        <f t="shared" si="21"/>
        <v>27504</v>
      </c>
    </row>
    <row r="94" spans="1:11" ht="129" customHeight="1" x14ac:dyDescent="0.2">
      <c r="A94" s="7" t="s">
        <v>1057</v>
      </c>
      <c r="B94" s="8"/>
      <c r="C94" s="8" t="s">
        <v>3</v>
      </c>
      <c r="D94" s="8" t="s">
        <v>1058</v>
      </c>
      <c r="E94" s="9"/>
      <c r="F94" s="11">
        <f t="shared" si="18"/>
        <v>0</v>
      </c>
      <c r="G94" s="11">
        <f>G95+G97</f>
        <v>0</v>
      </c>
      <c r="H94" s="11">
        <f>H95+H97</f>
        <v>0</v>
      </c>
      <c r="I94" s="11">
        <f t="shared" si="20"/>
        <v>30560</v>
      </c>
      <c r="J94" s="11">
        <f>J95+J97</f>
        <v>3056</v>
      </c>
      <c r="K94" s="11">
        <f>K95+K97</f>
        <v>27504</v>
      </c>
    </row>
    <row r="95" spans="1:11" ht="197.25" customHeight="1" x14ac:dyDescent="0.2">
      <c r="A95" s="9" t="s">
        <v>1054</v>
      </c>
      <c r="B95" s="9"/>
      <c r="C95" s="9" t="s">
        <v>3</v>
      </c>
      <c r="D95" s="9" t="s">
        <v>1059</v>
      </c>
      <c r="E95" s="9"/>
      <c r="F95" s="12">
        <f t="shared" si="18"/>
        <v>0</v>
      </c>
      <c r="G95" s="12">
        <f>G96</f>
        <v>0</v>
      </c>
      <c r="H95" s="12">
        <f>H96</f>
        <v>0</v>
      </c>
      <c r="I95" s="12">
        <f t="shared" si="20"/>
        <v>27504</v>
      </c>
      <c r="J95" s="12">
        <f>J96</f>
        <v>0</v>
      </c>
      <c r="K95" s="12">
        <f>K96</f>
        <v>27504</v>
      </c>
    </row>
    <row r="96" spans="1:11" ht="87" customHeight="1" x14ac:dyDescent="0.2">
      <c r="A96" s="9" t="s">
        <v>18</v>
      </c>
      <c r="B96" s="9"/>
      <c r="C96" s="9" t="s">
        <v>3</v>
      </c>
      <c r="D96" s="9" t="s">
        <v>1059</v>
      </c>
      <c r="E96" s="9" t="s">
        <v>12</v>
      </c>
      <c r="F96" s="12">
        <f t="shared" si="18"/>
        <v>0</v>
      </c>
      <c r="G96" s="12"/>
      <c r="H96" s="12"/>
      <c r="I96" s="12">
        <f t="shared" si="20"/>
        <v>27504</v>
      </c>
      <c r="J96" s="12"/>
      <c r="K96" s="12">
        <v>27504</v>
      </c>
    </row>
    <row r="97" spans="1:11" ht="195.75" customHeight="1" x14ac:dyDescent="0.2">
      <c r="A97" s="9" t="s">
        <v>1054</v>
      </c>
      <c r="B97" s="9"/>
      <c r="C97" s="9" t="s">
        <v>3</v>
      </c>
      <c r="D97" s="9" t="s">
        <v>1060</v>
      </c>
      <c r="E97" s="9"/>
      <c r="F97" s="12">
        <f t="shared" si="18"/>
        <v>0</v>
      </c>
      <c r="G97" s="12">
        <f>G98</f>
        <v>0</v>
      </c>
      <c r="H97" s="12">
        <f>H98</f>
        <v>0</v>
      </c>
      <c r="I97" s="12">
        <f t="shared" si="20"/>
        <v>3056</v>
      </c>
      <c r="J97" s="12">
        <f>J98</f>
        <v>3056</v>
      </c>
      <c r="K97" s="12">
        <f>K98</f>
        <v>0</v>
      </c>
    </row>
    <row r="98" spans="1:11" ht="89.25" customHeight="1" x14ac:dyDescent="0.2">
      <c r="A98" s="9" t="s">
        <v>18</v>
      </c>
      <c r="B98" s="9"/>
      <c r="C98" s="9" t="s">
        <v>3</v>
      </c>
      <c r="D98" s="9" t="s">
        <v>1060</v>
      </c>
      <c r="E98" s="9" t="s">
        <v>12</v>
      </c>
      <c r="F98" s="12">
        <f t="shared" si="18"/>
        <v>0</v>
      </c>
      <c r="G98" s="12"/>
      <c r="H98" s="12"/>
      <c r="I98" s="12">
        <f t="shared" si="20"/>
        <v>3056</v>
      </c>
      <c r="J98" s="12">
        <v>3056</v>
      </c>
      <c r="K98" s="12"/>
    </row>
    <row r="99" spans="1:11" ht="80.25" customHeight="1" x14ac:dyDescent="0.2">
      <c r="A99" s="7" t="s">
        <v>75</v>
      </c>
      <c r="B99" s="8"/>
      <c r="C99" s="8" t="s">
        <v>3</v>
      </c>
      <c r="D99" s="8" t="s">
        <v>55</v>
      </c>
      <c r="E99" s="9"/>
      <c r="F99" s="11">
        <f t="shared" si="18"/>
        <v>76218</v>
      </c>
      <c r="G99" s="11">
        <f>G100</f>
        <v>2040</v>
      </c>
      <c r="H99" s="11">
        <f>H100</f>
        <v>74178</v>
      </c>
      <c r="I99" s="11">
        <f t="shared" si="20"/>
        <v>0</v>
      </c>
      <c r="J99" s="11">
        <f>J100</f>
        <v>0</v>
      </c>
      <c r="K99" s="11">
        <f>K100</f>
        <v>0</v>
      </c>
    </row>
    <row r="100" spans="1:11" ht="224.25" customHeight="1" x14ac:dyDescent="0.2">
      <c r="A100" s="19" t="s">
        <v>1061</v>
      </c>
      <c r="B100" s="8"/>
      <c r="C100" s="8" t="s">
        <v>3</v>
      </c>
      <c r="D100" s="8" t="s">
        <v>1062</v>
      </c>
      <c r="E100" s="9"/>
      <c r="F100" s="11">
        <f t="shared" si="18"/>
        <v>76218</v>
      </c>
      <c r="G100" s="11">
        <f>G103+G105+G101</f>
        <v>2040</v>
      </c>
      <c r="H100" s="11">
        <f>H103+H105+H101</f>
        <v>74178</v>
      </c>
      <c r="I100" s="11">
        <f t="shared" si="20"/>
        <v>0</v>
      </c>
      <c r="J100" s="11">
        <f>J103+J105+J101</f>
        <v>0</v>
      </c>
      <c r="K100" s="11">
        <f>K103+K105+K101</f>
        <v>0</v>
      </c>
    </row>
    <row r="101" spans="1:11" ht="190.5" customHeight="1" x14ac:dyDescent="0.2">
      <c r="A101" s="9" t="s">
        <v>874</v>
      </c>
      <c r="B101" s="8"/>
      <c r="C101" s="9" t="s">
        <v>3</v>
      </c>
      <c r="D101" s="9" t="s">
        <v>1153</v>
      </c>
      <c r="E101" s="9"/>
      <c r="F101" s="12">
        <f t="shared" si="18"/>
        <v>29178</v>
      </c>
      <c r="G101" s="12">
        <f>G102</f>
        <v>0</v>
      </c>
      <c r="H101" s="12">
        <f>H102</f>
        <v>29178</v>
      </c>
      <c r="I101" s="12">
        <f t="shared" si="20"/>
        <v>0</v>
      </c>
      <c r="J101" s="12">
        <f>J102</f>
        <v>0</v>
      </c>
      <c r="K101" s="12">
        <f>K102</f>
        <v>0</v>
      </c>
    </row>
    <row r="102" spans="1:11" ht="87.75" customHeight="1" x14ac:dyDescent="0.2">
      <c r="A102" s="9" t="s">
        <v>155</v>
      </c>
      <c r="B102" s="8"/>
      <c r="C102" s="9" t="s">
        <v>3</v>
      </c>
      <c r="D102" s="9" t="s">
        <v>1153</v>
      </c>
      <c r="E102" s="9" t="s">
        <v>156</v>
      </c>
      <c r="F102" s="12">
        <f t="shared" si="18"/>
        <v>29178</v>
      </c>
      <c r="G102" s="11"/>
      <c r="H102" s="12">
        <v>29178</v>
      </c>
      <c r="I102" s="12">
        <f t="shared" si="20"/>
        <v>0</v>
      </c>
      <c r="J102" s="11"/>
      <c r="K102" s="11"/>
    </row>
    <row r="103" spans="1:11" ht="186.75" customHeight="1" x14ac:dyDescent="0.2">
      <c r="A103" s="9" t="s">
        <v>874</v>
      </c>
      <c r="B103" s="15"/>
      <c r="C103" s="9" t="s">
        <v>3</v>
      </c>
      <c r="D103" s="9" t="s">
        <v>1063</v>
      </c>
      <c r="E103" s="9"/>
      <c r="F103" s="12">
        <f t="shared" si="18"/>
        <v>45000</v>
      </c>
      <c r="G103" s="12">
        <f>G104</f>
        <v>0</v>
      </c>
      <c r="H103" s="12">
        <f>H104</f>
        <v>45000</v>
      </c>
      <c r="I103" s="12">
        <f t="shared" si="20"/>
        <v>0</v>
      </c>
      <c r="J103" s="12">
        <f>J104</f>
        <v>0</v>
      </c>
      <c r="K103" s="12">
        <f>K104</f>
        <v>0</v>
      </c>
    </row>
    <row r="104" spans="1:11" ht="88.5" customHeight="1" x14ac:dyDescent="0.2">
      <c r="A104" s="9" t="s">
        <v>18</v>
      </c>
      <c r="B104" s="15"/>
      <c r="C104" s="9" t="s">
        <v>3</v>
      </c>
      <c r="D104" s="9" t="s">
        <v>1063</v>
      </c>
      <c r="E104" s="9" t="s">
        <v>12</v>
      </c>
      <c r="F104" s="12">
        <f t="shared" si="18"/>
        <v>45000</v>
      </c>
      <c r="G104" s="11"/>
      <c r="H104" s="12">
        <f>18360+26640</f>
        <v>45000</v>
      </c>
      <c r="I104" s="12">
        <f t="shared" si="20"/>
        <v>0</v>
      </c>
      <c r="J104" s="11"/>
      <c r="K104" s="11"/>
    </row>
    <row r="105" spans="1:11" ht="195" customHeight="1" x14ac:dyDescent="0.2">
      <c r="A105" s="9" t="s">
        <v>874</v>
      </c>
      <c r="B105" s="15"/>
      <c r="C105" s="9" t="s">
        <v>3</v>
      </c>
      <c r="D105" s="9" t="s">
        <v>1064</v>
      </c>
      <c r="E105" s="9"/>
      <c r="F105" s="12">
        <f t="shared" si="18"/>
        <v>2040</v>
      </c>
      <c r="G105" s="12">
        <f>G106</f>
        <v>2040</v>
      </c>
      <c r="H105" s="12">
        <f>H106</f>
        <v>0</v>
      </c>
      <c r="I105" s="12">
        <f t="shared" si="20"/>
        <v>0</v>
      </c>
      <c r="J105" s="12">
        <f>J106</f>
        <v>0</v>
      </c>
      <c r="K105" s="12">
        <f>K106</f>
        <v>0</v>
      </c>
    </row>
    <row r="106" spans="1:11" ht="90" customHeight="1" x14ac:dyDescent="0.2">
      <c r="A106" s="9" t="s">
        <v>18</v>
      </c>
      <c r="B106" s="15"/>
      <c r="C106" s="9" t="s">
        <v>3</v>
      </c>
      <c r="D106" s="9" t="s">
        <v>1064</v>
      </c>
      <c r="E106" s="9" t="s">
        <v>12</v>
      </c>
      <c r="F106" s="12">
        <f t="shared" si="18"/>
        <v>2040</v>
      </c>
      <c r="G106" s="12">
        <v>2040</v>
      </c>
      <c r="H106" s="11"/>
      <c r="I106" s="12">
        <f t="shared" si="20"/>
        <v>0</v>
      </c>
      <c r="J106" s="11"/>
      <c r="K106" s="11"/>
    </row>
    <row r="107" spans="1:11" ht="82.5" x14ac:dyDescent="0.2">
      <c r="A107" s="21" t="s">
        <v>1157</v>
      </c>
      <c r="B107" s="8"/>
      <c r="C107" s="8" t="s">
        <v>3</v>
      </c>
      <c r="D107" s="8" t="s">
        <v>1158</v>
      </c>
      <c r="E107" s="8"/>
      <c r="F107" s="11">
        <f t="shared" si="18"/>
        <v>8824</v>
      </c>
      <c r="G107" s="11">
        <f t="shared" ref="G107:H109" si="23">G108</f>
        <v>0</v>
      </c>
      <c r="H107" s="11">
        <f t="shared" si="23"/>
        <v>8824</v>
      </c>
      <c r="I107" s="11">
        <f t="shared" si="20"/>
        <v>0</v>
      </c>
      <c r="J107" s="11">
        <f t="shared" ref="J107:K109" si="24">J108</f>
        <v>0</v>
      </c>
      <c r="K107" s="11">
        <f t="shared" si="24"/>
        <v>0</v>
      </c>
    </row>
    <row r="108" spans="1:11" ht="181.5" x14ac:dyDescent="0.2">
      <c r="A108" s="21" t="s">
        <v>1159</v>
      </c>
      <c r="B108" s="8"/>
      <c r="C108" s="8" t="s">
        <v>3</v>
      </c>
      <c r="D108" s="8" t="s">
        <v>1160</v>
      </c>
      <c r="E108" s="9"/>
      <c r="F108" s="11">
        <f t="shared" si="18"/>
        <v>8824</v>
      </c>
      <c r="G108" s="11">
        <f t="shared" si="23"/>
        <v>0</v>
      </c>
      <c r="H108" s="11">
        <f t="shared" si="23"/>
        <v>8824</v>
      </c>
      <c r="I108" s="11">
        <f t="shared" si="20"/>
        <v>0</v>
      </c>
      <c r="J108" s="11">
        <f t="shared" si="24"/>
        <v>0</v>
      </c>
      <c r="K108" s="11">
        <f t="shared" si="24"/>
        <v>0</v>
      </c>
    </row>
    <row r="109" spans="1:11" ht="132" x14ac:dyDescent="0.2">
      <c r="A109" s="9" t="s">
        <v>1161</v>
      </c>
      <c r="B109" s="15"/>
      <c r="C109" s="9" t="s">
        <v>3</v>
      </c>
      <c r="D109" s="22" t="s">
        <v>1162</v>
      </c>
      <c r="E109" s="9"/>
      <c r="F109" s="12">
        <f t="shared" si="18"/>
        <v>8824</v>
      </c>
      <c r="G109" s="12">
        <f t="shared" si="23"/>
        <v>0</v>
      </c>
      <c r="H109" s="12">
        <f t="shared" si="23"/>
        <v>8824</v>
      </c>
      <c r="I109" s="12">
        <f t="shared" si="20"/>
        <v>0</v>
      </c>
      <c r="J109" s="11">
        <f t="shared" si="24"/>
        <v>0</v>
      </c>
      <c r="K109" s="11">
        <f t="shared" si="24"/>
        <v>0</v>
      </c>
    </row>
    <row r="110" spans="1:11" ht="66" x14ac:dyDescent="0.2">
      <c r="A110" s="9" t="s">
        <v>18</v>
      </c>
      <c r="B110" s="15"/>
      <c r="C110" s="9" t="s">
        <v>3</v>
      </c>
      <c r="D110" s="22" t="s">
        <v>1162</v>
      </c>
      <c r="E110" s="9" t="s">
        <v>12</v>
      </c>
      <c r="F110" s="12">
        <f t="shared" si="18"/>
        <v>8824</v>
      </c>
      <c r="G110" s="12"/>
      <c r="H110" s="12">
        <f>8824</f>
        <v>8824</v>
      </c>
      <c r="I110" s="12">
        <f t="shared" si="20"/>
        <v>0</v>
      </c>
      <c r="J110" s="12"/>
      <c r="K110" s="12"/>
    </row>
    <row r="111" spans="1:11" ht="39" customHeight="1" x14ac:dyDescent="0.2">
      <c r="A111" s="8" t="s">
        <v>157</v>
      </c>
      <c r="B111" s="9"/>
      <c r="C111" s="8" t="s">
        <v>158</v>
      </c>
      <c r="D111" s="8"/>
      <c r="E111" s="9"/>
      <c r="F111" s="11">
        <f>G111+H111</f>
        <v>633</v>
      </c>
      <c r="G111" s="11">
        <f>G112</f>
        <v>50</v>
      </c>
      <c r="H111" s="11">
        <f t="shared" ref="G111:H113" si="25">H112</f>
        <v>583</v>
      </c>
      <c r="I111" s="11">
        <f t="shared" ref="I111:I137" si="26">J111+K111</f>
        <v>278</v>
      </c>
      <c r="J111" s="11">
        <f>J112</f>
        <v>50</v>
      </c>
      <c r="K111" s="11">
        <f t="shared" ref="J111:K113" si="27">K112</f>
        <v>228</v>
      </c>
    </row>
    <row r="112" spans="1:11" ht="44.25" customHeight="1" x14ac:dyDescent="0.2">
      <c r="A112" s="8" t="s">
        <v>159</v>
      </c>
      <c r="B112" s="9"/>
      <c r="C112" s="8" t="s">
        <v>160</v>
      </c>
      <c r="D112" s="8"/>
      <c r="E112" s="9"/>
      <c r="F112" s="11">
        <f t="shared" ref="F112:F133" si="28">G112+H112</f>
        <v>633</v>
      </c>
      <c r="G112" s="11">
        <f t="shared" si="25"/>
        <v>50</v>
      </c>
      <c r="H112" s="11">
        <f t="shared" si="25"/>
        <v>583</v>
      </c>
      <c r="I112" s="11">
        <f t="shared" si="26"/>
        <v>278</v>
      </c>
      <c r="J112" s="11">
        <f t="shared" si="27"/>
        <v>50</v>
      </c>
      <c r="K112" s="11">
        <f t="shared" si="27"/>
        <v>228</v>
      </c>
    </row>
    <row r="113" spans="1:11" ht="126" customHeight="1" x14ac:dyDescent="0.2">
      <c r="A113" s="15" t="s">
        <v>934</v>
      </c>
      <c r="B113" s="9"/>
      <c r="C113" s="8" t="s">
        <v>160</v>
      </c>
      <c r="D113" s="8" t="s">
        <v>402</v>
      </c>
      <c r="E113" s="9"/>
      <c r="F113" s="11">
        <f t="shared" si="28"/>
        <v>633</v>
      </c>
      <c r="G113" s="11">
        <f>G114</f>
        <v>50</v>
      </c>
      <c r="H113" s="11">
        <f t="shared" si="25"/>
        <v>583</v>
      </c>
      <c r="I113" s="11">
        <f t="shared" si="26"/>
        <v>278</v>
      </c>
      <c r="J113" s="11">
        <f>J114</f>
        <v>50</v>
      </c>
      <c r="K113" s="11">
        <f t="shared" si="27"/>
        <v>228</v>
      </c>
    </row>
    <row r="114" spans="1:11" ht="76.5" customHeight="1" x14ac:dyDescent="0.2">
      <c r="A114" s="15" t="s">
        <v>403</v>
      </c>
      <c r="B114" s="9"/>
      <c r="C114" s="8" t="s">
        <v>160</v>
      </c>
      <c r="D114" s="8" t="s">
        <v>404</v>
      </c>
      <c r="E114" s="9"/>
      <c r="F114" s="11">
        <f>G114+H114</f>
        <v>633</v>
      </c>
      <c r="G114" s="11">
        <f>G118+G115</f>
        <v>50</v>
      </c>
      <c r="H114" s="11">
        <f>H118+H115</f>
        <v>583</v>
      </c>
      <c r="I114" s="11">
        <f t="shared" si="26"/>
        <v>278</v>
      </c>
      <c r="J114" s="11">
        <f>J118+J115</f>
        <v>50</v>
      </c>
      <c r="K114" s="11">
        <f>K118+K115</f>
        <v>228</v>
      </c>
    </row>
    <row r="115" spans="1:11" ht="223.5" customHeight="1" x14ac:dyDescent="0.2">
      <c r="A115" s="15" t="s">
        <v>405</v>
      </c>
      <c r="B115" s="9"/>
      <c r="C115" s="8" t="s">
        <v>160</v>
      </c>
      <c r="D115" s="8" t="s">
        <v>851</v>
      </c>
      <c r="E115" s="9"/>
      <c r="F115" s="11">
        <f t="shared" si="28"/>
        <v>50</v>
      </c>
      <c r="G115" s="11">
        <f>G116</f>
        <v>50</v>
      </c>
      <c r="H115" s="11">
        <f>H116</f>
        <v>0</v>
      </c>
      <c r="I115" s="11">
        <f t="shared" si="26"/>
        <v>50</v>
      </c>
      <c r="J115" s="11">
        <f>J116</f>
        <v>50</v>
      </c>
      <c r="K115" s="11">
        <f>K116</f>
        <v>0</v>
      </c>
    </row>
    <row r="116" spans="1:11" ht="30" customHeight="1" x14ac:dyDescent="0.2">
      <c r="A116" s="23" t="s">
        <v>307</v>
      </c>
      <c r="B116" s="9"/>
      <c r="C116" s="9" t="s">
        <v>160</v>
      </c>
      <c r="D116" s="9" t="s">
        <v>852</v>
      </c>
      <c r="E116" s="9"/>
      <c r="F116" s="12">
        <f t="shared" si="28"/>
        <v>50</v>
      </c>
      <c r="G116" s="12">
        <f>G117</f>
        <v>50</v>
      </c>
      <c r="H116" s="12">
        <f>H117</f>
        <v>0</v>
      </c>
      <c r="I116" s="12">
        <f t="shared" si="26"/>
        <v>50</v>
      </c>
      <c r="J116" s="12">
        <f>J117</f>
        <v>50</v>
      </c>
      <c r="K116" s="12">
        <f>K117</f>
        <v>0</v>
      </c>
    </row>
    <row r="117" spans="1:11" ht="86.25" customHeight="1" x14ac:dyDescent="0.2">
      <c r="A117" s="9" t="s">
        <v>18</v>
      </c>
      <c r="B117" s="9"/>
      <c r="C117" s="9" t="s">
        <v>160</v>
      </c>
      <c r="D117" s="9" t="s">
        <v>852</v>
      </c>
      <c r="E117" s="9" t="s">
        <v>12</v>
      </c>
      <c r="F117" s="12">
        <f t="shared" si="28"/>
        <v>50</v>
      </c>
      <c r="G117" s="12">
        <v>50</v>
      </c>
      <c r="H117" s="12"/>
      <c r="I117" s="12">
        <f t="shared" si="26"/>
        <v>50</v>
      </c>
      <c r="J117" s="12">
        <v>50</v>
      </c>
      <c r="K117" s="12"/>
    </row>
    <row r="118" spans="1:11" ht="222" customHeight="1" x14ac:dyDescent="0.2">
      <c r="A118" s="8" t="s">
        <v>405</v>
      </c>
      <c r="B118" s="8"/>
      <c r="C118" s="8" t="s">
        <v>160</v>
      </c>
      <c r="D118" s="8" t="s">
        <v>406</v>
      </c>
      <c r="E118" s="8"/>
      <c r="F118" s="11">
        <f t="shared" si="28"/>
        <v>583</v>
      </c>
      <c r="G118" s="11">
        <f>G119</f>
        <v>0</v>
      </c>
      <c r="H118" s="11">
        <f>H119</f>
        <v>583</v>
      </c>
      <c r="I118" s="11">
        <f t="shared" si="26"/>
        <v>228</v>
      </c>
      <c r="J118" s="11">
        <f>J119</f>
        <v>0</v>
      </c>
      <c r="K118" s="11">
        <f>K119</f>
        <v>228</v>
      </c>
    </row>
    <row r="119" spans="1:11" ht="205.5" customHeight="1" x14ac:dyDescent="0.2">
      <c r="A119" s="23" t="s">
        <v>407</v>
      </c>
      <c r="B119" s="9"/>
      <c r="C119" s="9" t="s">
        <v>160</v>
      </c>
      <c r="D119" s="9" t="s">
        <v>408</v>
      </c>
      <c r="E119" s="9"/>
      <c r="F119" s="12">
        <f t="shared" si="28"/>
        <v>583</v>
      </c>
      <c r="G119" s="12">
        <f>G120</f>
        <v>0</v>
      </c>
      <c r="H119" s="12">
        <f>H120</f>
        <v>583</v>
      </c>
      <c r="I119" s="12">
        <f t="shared" si="26"/>
        <v>228</v>
      </c>
      <c r="J119" s="12">
        <f>J120</f>
        <v>0</v>
      </c>
      <c r="K119" s="12">
        <f>K120</f>
        <v>228</v>
      </c>
    </row>
    <row r="120" spans="1:11" ht="101.25" customHeight="1" x14ac:dyDescent="0.2">
      <c r="A120" s="9" t="s">
        <v>18</v>
      </c>
      <c r="B120" s="9"/>
      <c r="C120" s="9" t="s">
        <v>160</v>
      </c>
      <c r="D120" s="9" t="s">
        <v>408</v>
      </c>
      <c r="E120" s="9" t="s">
        <v>12</v>
      </c>
      <c r="F120" s="12">
        <f t="shared" si="28"/>
        <v>583</v>
      </c>
      <c r="G120" s="12"/>
      <c r="H120" s="12">
        <v>583</v>
      </c>
      <c r="I120" s="12">
        <f t="shared" si="26"/>
        <v>228</v>
      </c>
      <c r="J120" s="12"/>
      <c r="K120" s="12">
        <v>228</v>
      </c>
    </row>
    <row r="121" spans="1:11" ht="41.25" customHeight="1" x14ac:dyDescent="0.2">
      <c r="A121" s="8" t="s">
        <v>29</v>
      </c>
      <c r="B121" s="8"/>
      <c r="C121" s="8" t="s">
        <v>30</v>
      </c>
      <c r="D121" s="8"/>
      <c r="E121" s="8"/>
      <c r="F121" s="11">
        <f t="shared" si="28"/>
        <v>31112</v>
      </c>
      <c r="G121" s="11">
        <f t="shared" ref="G121:H123" si="29">G122</f>
        <v>6000</v>
      </c>
      <c r="H121" s="11">
        <f t="shared" si="29"/>
        <v>25112</v>
      </c>
      <c r="I121" s="11">
        <f t="shared" si="26"/>
        <v>58486.9</v>
      </c>
      <c r="J121" s="11">
        <f t="shared" ref="J121:K124" si="30">J122</f>
        <v>6000</v>
      </c>
      <c r="K121" s="11">
        <f t="shared" si="30"/>
        <v>52486.9</v>
      </c>
    </row>
    <row r="122" spans="1:11" ht="38.25" customHeight="1" x14ac:dyDescent="0.2">
      <c r="A122" s="8" t="s">
        <v>846</v>
      </c>
      <c r="B122" s="8"/>
      <c r="C122" s="8" t="s">
        <v>780</v>
      </c>
      <c r="D122" s="8"/>
      <c r="E122" s="8"/>
      <c r="F122" s="11">
        <f t="shared" si="28"/>
        <v>31112</v>
      </c>
      <c r="G122" s="11">
        <f t="shared" si="29"/>
        <v>6000</v>
      </c>
      <c r="H122" s="11">
        <f t="shared" si="29"/>
        <v>25112</v>
      </c>
      <c r="I122" s="11">
        <f t="shared" si="26"/>
        <v>58486.9</v>
      </c>
      <c r="J122" s="11">
        <f t="shared" si="30"/>
        <v>6000</v>
      </c>
      <c r="K122" s="11">
        <f t="shared" si="30"/>
        <v>52486.9</v>
      </c>
    </row>
    <row r="123" spans="1:11" ht="150" customHeight="1" x14ac:dyDescent="0.2">
      <c r="A123" s="8" t="s">
        <v>935</v>
      </c>
      <c r="B123" s="8"/>
      <c r="C123" s="8" t="s">
        <v>780</v>
      </c>
      <c r="D123" s="8" t="s">
        <v>95</v>
      </c>
      <c r="E123" s="8"/>
      <c r="F123" s="11">
        <f t="shared" ref="F123:F131" si="31">G123+H123</f>
        <v>31112</v>
      </c>
      <c r="G123" s="11">
        <f t="shared" si="29"/>
        <v>6000</v>
      </c>
      <c r="H123" s="11">
        <f t="shared" si="29"/>
        <v>25112</v>
      </c>
      <c r="I123" s="11">
        <f>J123+K123</f>
        <v>58486.9</v>
      </c>
      <c r="J123" s="11">
        <f t="shared" si="30"/>
        <v>6000</v>
      </c>
      <c r="K123" s="11">
        <f t="shared" si="30"/>
        <v>52486.9</v>
      </c>
    </row>
    <row r="124" spans="1:11" ht="88.5" customHeight="1" x14ac:dyDescent="0.2">
      <c r="A124" s="8" t="s">
        <v>847</v>
      </c>
      <c r="B124" s="8"/>
      <c r="C124" s="8" t="s">
        <v>780</v>
      </c>
      <c r="D124" s="8" t="s">
        <v>849</v>
      </c>
      <c r="E124" s="8"/>
      <c r="F124" s="11">
        <f t="shared" si="31"/>
        <v>31112</v>
      </c>
      <c r="G124" s="11">
        <f t="shared" ref="G124:H126" si="32">G125</f>
        <v>6000</v>
      </c>
      <c r="H124" s="11">
        <f t="shared" si="32"/>
        <v>25112</v>
      </c>
      <c r="I124" s="11">
        <f>J124+K124</f>
        <v>58486.9</v>
      </c>
      <c r="J124" s="11">
        <f t="shared" ref="J124:K126" si="33">J125</f>
        <v>6000</v>
      </c>
      <c r="K124" s="11">
        <f t="shared" si="30"/>
        <v>52486.9</v>
      </c>
    </row>
    <row r="125" spans="1:11" ht="141.75" customHeight="1" x14ac:dyDescent="0.2">
      <c r="A125" s="8" t="s">
        <v>848</v>
      </c>
      <c r="B125" s="9"/>
      <c r="C125" s="8" t="s">
        <v>780</v>
      </c>
      <c r="D125" s="8" t="s">
        <v>850</v>
      </c>
      <c r="E125" s="8"/>
      <c r="F125" s="11">
        <f t="shared" si="31"/>
        <v>31112</v>
      </c>
      <c r="G125" s="11">
        <f>G126+G128+G130</f>
        <v>6000</v>
      </c>
      <c r="H125" s="11">
        <f>H126+H128+H130</f>
        <v>25112</v>
      </c>
      <c r="I125" s="11">
        <f>J125+K125</f>
        <v>58486.9</v>
      </c>
      <c r="J125" s="11">
        <f>J126+J128+J130</f>
        <v>6000</v>
      </c>
      <c r="K125" s="11">
        <f>K126+K128+K130</f>
        <v>52486.9</v>
      </c>
    </row>
    <row r="126" spans="1:11" ht="37.5" customHeight="1" x14ac:dyDescent="0.2">
      <c r="A126" s="9" t="s">
        <v>307</v>
      </c>
      <c r="B126" s="9"/>
      <c r="C126" s="9" t="s">
        <v>780</v>
      </c>
      <c r="D126" s="9" t="s">
        <v>853</v>
      </c>
      <c r="E126" s="9"/>
      <c r="F126" s="12">
        <f t="shared" si="31"/>
        <v>5812</v>
      </c>
      <c r="G126" s="12">
        <f>G127</f>
        <v>5812</v>
      </c>
      <c r="H126" s="12">
        <f t="shared" si="32"/>
        <v>0</v>
      </c>
      <c r="I126" s="12">
        <f t="shared" ref="I126:I131" si="34">J126+K126</f>
        <v>3237</v>
      </c>
      <c r="J126" s="12">
        <f t="shared" si="33"/>
        <v>3237</v>
      </c>
      <c r="K126" s="12">
        <f t="shared" si="33"/>
        <v>0</v>
      </c>
    </row>
    <row r="127" spans="1:11" ht="105" customHeight="1" x14ac:dyDescent="0.2">
      <c r="A127" s="9" t="s">
        <v>18</v>
      </c>
      <c r="B127" s="9"/>
      <c r="C127" s="9" t="s">
        <v>780</v>
      </c>
      <c r="D127" s="9" t="s">
        <v>853</v>
      </c>
      <c r="E127" s="9" t="s">
        <v>12</v>
      </c>
      <c r="F127" s="12">
        <f t="shared" si="31"/>
        <v>5812</v>
      </c>
      <c r="G127" s="12">
        <f>6000-188</f>
        <v>5812</v>
      </c>
      <c r="H127" s="12"/>
      <c r="I127" s="12">
        <f t="shared" si="34"/>
        <v>3237</v>
      </c>
      <c r="J127" s="12">
        <f>6000-2763</f>
        <v>3237</v>
      </c>
      <c r="K127" s="12"/>
    </row>
    <row r="128" spans="1:11" ht="198.75" customHeight="1" x14ac:dyDescent="0.2">
      <c r="A128" s="9" t="s">
        <v>874</v>
      </c>
      <c r="B128" s="15"/>
      <c r="C128" s="9" t="s">
        <v>780</v>
      </c>
      <c r="D128" s="9" t="s">
        <v>1095</v>
      </c>
      <c r="E128" s="9"/>
      <c r="F128" s="12">
        <f t="shared" si="31"/>
        <v>25112</v>
      </c>
      <c r="G128" s="12">
        <f>G129</f>
        <v>0</v>
      </c>
      <c r="H128" s="12">
        <f>H129</f>
        <v>25112</v>
      </c>
      <c r="I128" s="12">
        <f t="shared" si="34"/>
        <v>52486.9</v>
      </c>
      <c r="J128" s="12">
        <f>J129</f>
        <v>0</v>
      </c>
      <c r="K128" s="12">
        <f>K129</f>
        <v>52486.9</v>
      </c>
    </row>
    <row r="129" spans="1:11" ht="105" customHeight="1" x14ac:dyDescent="0.2">
      <c r="A129" s="9" t="s">
        <v>18</v>
      </c>
      <c r="B129" s="15"/>
      <c r="C129" s="9" t="s">
        <v>780</v>
      </c>
      <c r="D129" s="9" t="s">
        <v>1095</v>
      </c>
      <c r="E129" s="9" t="s">
        <v>12</v>
      </c>
      <c r="F129" s="12">
        <f t="shared" si="31"/>
        <v>25112</v>
      </c>
      <c r="G129" s="12"/>
      <c r="H129" s="12">
        <f>3570+21542</f>
        <v>25112</v>
      </c>
      <c r="I129" s="12">
        <f t="shared" si="34"/>
        <v>52486.9</v>
      </c>
      <c r="J129" s="12"/>
      <c r="K129" s="12">
        <v>52486.9</v>
      </c>
    </row>
    <row r="130" spans="1:11" ht="195" customHeight="1" x14ac:dyDescent="0.2">
      <c r="A130" s="9" t="s">
        <v>874</v>
      </c>
      <c r="B130" s="15"/>
      <c r="C130" s="9" t="s">
        <v>780</v>
      </c>
      <c r="D130" s="9" t="s">
        <v>1096</v>
      </c>
      <c r="E130" s="9"/>
      <c r="F130" s="12">
        <f t="shared" si="31"/>
        <v>188</v>
      </c>
      <c r="G130" s="12">
        <f>G131</f>
        <v>188</v>
      </c>
      <c r="H130" s="12">
        <f>H131</f>
        <v>0</v>
      </c>
      <c r="I130" s="12">
        <f t="shared" si="34"/>
        <v>2763</v>
      </c>
      <c r="J130" s="12">
        <f>J131</f>
        <v>2763</v>
      </c>
      <c r="K130" s="12">
        <f>K131</f>
        <v>0</v>
      </c>
    </row>
    <row r="131" spans="1:11" ht="105" customHeight="1" x14ac:dyDescent="0.2">
      <c r="A131" s="9" t="s">
        <v>18</v>
      </c>
      <c r="B131" s="15"/>
      <c r="C131" s="9" t="s">
        <v>780</v>
      </c>
      <c r="D131" s="9" t="s">
        <v>1096</v>
      </c>
      <c r="E131" s="9" t="s">
        <v>12</v>
      </c>
      <c r="F131" s="12">
        <f t="shared" si="31"/>
        <v>188</v>
      </c>
      <c r="G131" s="12">
        <v>188</v>
      </c>
      <c r="H131" s="12"/>
      <c r="I131" s="12">
        <f t="shared" si="34"/>
        <v>2763</v>
      </c>
      <c r="J131" s="12">
        <v>2763</v>
      </c>
      <c r="K131" s="12"/>
    </row>
    <row r="132" spans="1:11" s="24" customFormat="1" ht="116.25" customHeight="1" x14ac:dyDescent="0.2">
      <c r="A132" s="8" t="s">
        <v>207</v>
      </c>
      <c r="B132" s="8" t="s">
        <v>781</v>
      </c>
      <c r="C132" s="9"/>
      <c r="D132" s="9"/>
      <c r="E132" s="9"/>
      <c r="F132" s="11">
        <f t="shared" si="28"/>
        <v>8940</v>
      </c>
      <c r="G132" s="11">
        <f t="shared" ref="G132:K136" si="35">G133</f>
        <v>105</v>
      </c>
      <c r="H132" s="11">
        <f t="shared" si="35"/>
        <v>8835</v>
      </c>
      <c r="I132" s="11">
        <f t="shared" si="26"/>
        <v>9029</v>
      </c>
      <c r="J132" s="11">
        <f t="shared" si="35"/>
        <v>105</v>
      </c>
      <c r="K132" s="11">
        <f t="shared" si="35"/>
        <v>8924</v>
      </c>
    </row>
    <row r="133" spans="1:11" s="24" customFormat="1" ht="87.6" customHeight="1" x14ac:dyDescent="0.2">
      <c r="A133" s="8" t="s">
        <v>167</v>
      </c>
      <c r="B133" s="9"/>
      <c r="C133" s="8" t="s">
        <v>168</v>
      </c>
      <c r="D133" s="9"/>
      <c r="E133" s="9"/>
      <c r="F133" s="11">
        <f t="shared" si="28"/>
        <v>8940</v>
      </c>
      <c r="G133" s="11">
        <f t="shared" si="35"/>
        <v>105</v>
      </c>
      <c r="H133" s="11">
        <f t="shared" si="35"/>
        <v>8835</v>
      </c>
      <c r="I133" s="11">
        <f t="shared" si="26"/>
        <v>9029</v>
      </c>
      <c r="J133" s="11">
        <f t="shared" si="35"/>
        <v>105</v>
      </c>
      <c r="K133" s="11">
        <f t="shared" si="35"/>
        <v>8924</v>
      </c>
    </row>
    <row r="134" spans="1:11" s="24" customFormat="1" ht="46.15" customHeight="1" x14ac:dyDescent="0.2">
      <c r="A134" s="8" t="s">
        <v>1106</v>
      </c>
      <c r="B134" s="9"/>
      <c r="C134" s="8" t="s">
        <v>1105</v>
      </c>
      <c r="D134" s="9"/>
      <c r="E134" s="9"/>
      <c r="F134" s="11">
        <f t="shared" ref="F134:F153" si="36">G134+H134</f>
        <v>8940</v>
      </c>
      <c r="G134" s="11">
        <f t="shared" si="35"/>
        <v>105</v>
      </c>
      <c r="H134" s="11">
        <f t="shared" si="35"/>
        <v>8835</v>
      </c>
      <c r="I134" s="11">
        <f t="shared" si="26"/>
        <v>9029</v>
      </c>
      <c r="J134" s="11">
        <f t="shared" si="35"/>
        <v>105</v>
      </c>
      <c r="K134" s="11">
        <f t="shared" si="35"/>
        <v>8924</v>
      </c>
    </row>
    <row r="135" spans="1:11" s="24" customFormat="1" ht="216.6" customHeight="1" x14ac:dyDescent="0.2">
      <c r="A135" s="8" t="s">
        <v>936</v>
      </c>
      <c r="B135" s="8"/>
      <c r="C135" s="8" t="s">
        <v>1105</v>
      </c>
      <c r="D135" s="8" t="s">
        <v>210</v>
      </c>
      <c r="E135" s="8"/>
      <c r="F135" s="11">
        <f t="shared" si="36"/>
        <v>8940</v>
      </c>
      <c r="G135" s="11">
        <f t="shared" si="35"/>
        <v>105</v>
      </c>
      <c r="H135" s="11">
        <f t="shared" si="35"/>
        <v>8835</v>
      </c>
      <c r="I135" s="11">
        <f t="shared" si="26"/>
        <v>9029</v>
      </c>
      <c r="J135" s="11">
        <f t="shared" si="35"/>
        <v>105</v>
      </c>
      <c r="K135" s="11">
        <f t="shared" si="35"/>
        <v>8924</v>
      </c>
    </row>
    <row r="136" spans="1:11" s="24" customFormat="1" ht="247.9" customHeight="1" x14ac:dyDescent="0.2">
      <c r="A136" s="7" t="s">
        <v>1139</v>
      </c>
      <c r="B136" s="8"/>
      <c r="C136" s="8" t="s">
        <v>1105</v>
      </c>
      <c r="D136" s="8" t="s">
        <v>211</v>
      </c>
      <c r="E136" s="8"/>
      <c r="F136" s="11">
        <f t="shared" si="36"/>
        <v>8940</v>
      </c>
      <c r="G136" s="11">
        <f t="shared" si="35"/>
        <v>105</v>
      </c>
      <c r="H136" s="11">
        <f t="shared" si="35"/>
        <v>8835</v>
      </c>
      <c r="I136" s="11">
        <f t="shared" si="26"/>
        <v>9029</v>
      </c>
      <c r="J136" s="11">
        <f t="shared" si="35"/>
        <v>105</v>
      </c>
      <c r="K136" s="11">
        <f t="shared" si="35"/>
        <v>8924</v>
      </c>
    </row>
    <row r="137" spans="1:11" s="24" customFormat="1" ht="174.75" customHeight="1" x14ac:dyDescent="0.2">
      <c r="A137" s="7" t="s">
        <v>212</v>
      </c>
      <c r="B137" s="8"/>
      <c r="C137" s="8" t="s">
        <v>1105</v>
      </c>
      <c r="D137" s="8" t="s">
        <v>213</v>
      </c>
      <c r="E137" s="8"/>
      <c r="F137" s="11">
        <f t="shared" si="36"/>
        <v>8940</v>
      </c>
      <c r="G137" s="11">
        <f>G140+G138</f>
        <v>105</v>
      </c>
      <c r="H137" s="11">
        <f>H140+H138</f>
        <v>8835</v>
      </c>
      <c r="I137" s="11">
        <f t="shared" si="26"/>
        <v>9029</v>
      </c>
      <c r="J137" s="11">
        <f>J140+J138</f>
        <v>105</v>
      </c>
      <c r="K137" s="11">
        <f>K140+K138</f>
        <v>8924</v>
      </c>
    </row>
    <row r="138" spans="1:11" s="24" customFormat="1" ht="75" customHeight="1" x14ac:dyDescent="0.2">
      <c r="A138" s="9" t="s">
        <v>69</v>
      </c>
      <c r="B138" s="9"/>
      <c r="C138" s="9" t="s">
        <v>1105</v>
      </c>
      <c r="D138" s="9" t="s">
        <v>775</v>
      </c>
      <c r="E138" s="9"/>
      <c r="F138" s="12">
        <f t="shared" si="36"/>
        <v>105</v>
      </c>
      <c r="G138" s="12">
        <f>G139</f>
        <v>105</v>
      </c>
      <c r="H138" s="12">
        <f>H139</f>
        <v>0</v>
      </c>
      <c r="I138" s="12">
        <f t="shared" ref="I138:I167" si="37">J138+K138</f>
        <v>105</v>
      </c>
      <c r="J138" s="12">
        <f>J139</f>
        <v>105</v>
      </c>
      <c r="K138" s="12">
        <f>K139</f>
        <v>0</v>
      </c>
    </row>
    <row r="139" spans="1:11" s="24" customFormat="1" ht="93" customHeight="1" x14ac:dyDescent="0.2">
      <c r="A139" s="9" t="s">
        <v>18</v>
      </c>
      <c r="B139" s="9"/>
      <c r="C139" s="9" t="s">
        <v>1105</v>
      </c>
      <c r="D139" s="9" t="s">
        <v>775</v>
      </c>
      <c r="E139" s="9" t="s">
        <v>12</v>
      </c>
      <c r="F139" s="12">
        <f t="shared" si="36"/>
        <v>105</v>
      </c>
      <c r="G139" s="12">
        <v>105</v>
      </c>
      <c r="H139" s="12"/>
      <c r="I139" s="12">
        <f t="shared" si="37"/>
        <v>105</v>
      </c>
      <c r="J139" s="12">
        <v>105</v>
      </c>
      <c r="K139" s="12"/>
    </row>
    <row r="140" spans="1:11" s="24" customFormat="1" ht="327" customHeight="1" x14ac:dyDescent="0.2">
      <c r="A140" s="13" t="s">
        <v>1150</v>
      </c>
      <c r="B140" s="8"/>
      <c r="C140" s="9" t="s">
        <v>1105</v>
      </c>
      <c r="D140" s="9" t="s">
        <v>214</v>
      </c>
      <c r="E140" s="8"/>
      <c r="F140" s="12">
        <f t="shared" si="36"/>
        <v>8835</v>
      </c>
      <c r="G140" s="12">
        <f>G141+G142</f>
        <v>0</v>
      </c>
      <c r="H140" s="12">
        <f>H141+H142</f>
        <v>8835</v>
      </c>
      <c r="I140" s="12">
        <f t="shared" si="37"/>
        <v>8924</v>
      </c>
      <c r="J140" s="12">
        <f>J141+J142</f>
        <v>0</v>
      </c>
      <c r="K140" s="12">
        <f>K141+K142</f>
        <v>8924</v>
      </c>
    </row>
    <row r="141" spans="1:11" s="24" customFormat="1" ht="206.25" customHeight="1" x14ac:dyDescent="0.2">
      <c r="A141" s="13" t="s">
        <v>17</v>
      </c>
      <c r="B141" s="9"/>
      <c r="C141" s="9" t="s">
        <v>1105</v>
      </c>
      <c r="D141" s="9" t="s">
        <v>214</v>
      </c>
      <c r="E141" s="9" t="s">
        <v>11</v>
      </c>
      <c r="F141" s="12">
        <f t="shared" si="36"/>
        <v>8074</v>
      </c>
      <c r="G141" s="12"/>
      <c r="H141" s="12">
        <v>8074</v>
      </c>
      <c r="I141" s="12">
        <f t="shared" si="37"/>
        <v>8261</v>
      </c>
      <c r="J141" s="12"/>
      <c r="K141" s="12">
        <v>8261</v>
      </c>
    </row>
    <row r="142" spans="1:11" s="24" customFormat="1" ht="93" customHeight="1" x14ac:dyDescent="0.2">
      <c r="A142" s="9" t="s">
        <v>18</v>
      </c>
      <c r="B142" s="9"/>
      <c r="C142" s="9" t="s">
        <v>1105</v>
      </c>
      <c r="D142" s="9" t="s">
        <v>214</v>
      </c>
      <c r="E142" s="9" t="s">
        <v>12</v>
      </c>
      <c r="F142" s="12">
        <f t="shared" si="36"/>
        <v>761</v>
      </c>
      <c r="G142" s="12"/>
      <c r="H142" s="12">
        <v>761</v>
      </c>
      <c r="I142" s="12">
        <f t="shared" si="37"/>
        <v>663</v>
      </c>
      <c r="J142" s="12"/>
      <c r="K142" s="12">
        <v>663</v>
      </c>
    </row>
    <row r="143" spans="1:11" s="24" customFormat="1" ht="64.5" customHeight="1" x14ac:dyDescent="0.2">
      <c r="A143" s="8" t="s">
        <v>215</v>
      </c>
      <c r="B143" s="8" t="s">
        <v>216</v>
      </c>
      <c r="C143" s="8"/>
      <c r="D143" s="8"/>
      <c r="E143" s="8"/>
      <c r="F143" s="11">
        <f t="shared" si="36"/>
        <v>598736.1</v>
      </c>
      <c r="G143" s="11">
        <f>G144+G214+G220+G274+G301+G294</f>
        <v>591246</v>
      </c>
      <c r="H143" s="11">
        <f>H144+H214+H220+H274+H301+H294</f>
        <v>7490.1</v>
      </c>
      <c r="I143" s="11">
        <f>J143+K143</f>
        <v>599013.30000000005</v>
      </c>
      <c r="J143" s="11">
        <f>J144+J214+J220+J274+J301+J294</f>
        <v>591348</v>
      </c>
      <c r="K143" s="11">
        <f>K144+K214+K220+K274+K301+K294</f>
        <v>7665.3</v>
      </c>
    </row>
    <row r="144" spans="1:11" s="24" customFormat="1" ht="38.25" customHeight="1" x14ac:dyDescent="0.2">
      <c r="A144" s="25" t="s">
        <v>878</v>
      </c>
      <c r="B144" s="8"/>
      <c r="C144" s="8" t="s">
        <v>208</v>
      </c>
      <c r="D144" s="8"/>
      <c r="E144" s="8"/>
      <c r="F144" s="11">
        <f t="shared" si="36"/>
        <v>130312.4</v>
      </c>
      <c r="G144" s="11">
        <f>G145+G177+G172</f>
        <v>125898</v>
      </c>
      <c r="H144" s="11">
        <f>H145+H177+H172</f>
        <v>4414.3999999999996</v>
      </c>
      <c r="I144" s="11">
        <f>J144+K144</f>
        <v>134768.6</v>
      </c>
      <c r="J144" s="11">
        <f>J145+J177+J172</f>
        <v>130198</v>
      </c>
      <c r="K144" s="11">
        <f>K145+K177+K172</f>
        <v>4570.6000000000004</v>
      </c>
    </row>
    <row r="145" spans="1:255" ht="210" customHeight="1" x14ac:dyDescent="0.2">
      <c r="A145" s="8" t="s">
        <v>217</v>
      </c>
      <c r="B145" s="8"/>
      <c r="C145" s="8" t="s">
        <v>218</v>
      </c>
      <c r="D145" s="8"/>
      <c r="E145" s="8"/>
      <c r="F145" s="11">
        <f t="shared" si="36"/>
        <v>129647</v>
      </c>
      <c r="G145" s="11">
        <f>G146+G154+G159+G163</f>
        <v>125282</v>
      </c>
      <c r="H145" s="11">
        <f>H146+H154+H159+H163</f>
        <v>4365</v>
      </c>
      <c r="I145" s="11">
        <f>J145+K145</f>
        <v>134101</v>
      </c>
      <c r="J145" s="11">
        <f>J146+J154+J159+J163</f>
        <v>129582</v>
      </c>
      <c r="K145" s="11">
        <f>K146+K154+K159+K163</f>
        <v>4519</v>
      </c>
      <c r="L145" s="24"/>
      <c r="M145" s="24"/>
      <c r="N145" s="24"/>
      <c r="O145" s="24"/>
      <c r="P145" s="24"/>
      <c r="Q145" s="24"/>
      <c r="R145" s="24"/>
      <c r="S145" s="24"/>
      <c r="T145" s="24"/>
      <c r="U145" s="24"/>
      <c r="V145" s="24"/>
      <c r="W145" s="24"/>
      <c r="X145" s="24"/>
      <c r="Y145" s="24"/>
      <c r="Z145" s="24"/>
      <c r="AA145" s="24"/>
      <c r="AB145" s="24"/>
      <c r="AC145" s="24"/>
      <c r="AD145" s="24"/>
      <c r="AE145" s="24"/>
      <c r="AF145" s="24"/>
      <c r="AG145" s="24"/>
      <c r="AH145" s="24"/>
      <c r="AI145" s="24"/>
      <c r="AJ145" s="24"/>
      <c r="AK145" s="24"/>
      <c r="AL145" s="24"/>
      <c r="AM145" s="24"/>
      <c r="AN145" s="24"/>
      <c r="AO145" s="24"/>
      <c r="AP145" s="24"/>
      <c r="AQ145" s="24"/>
      <c r="AR145" s="24"/>
      <c r="AS145" s="24"/>
      <c r="AT145" s="24"/>
      <c r="AU145" s="24"/>
      <c r="AV145" s="24"/>
      <c r="AW145" s="24"/>
      <c r="AX145" s="24"/>
      <c r="AY145" s="24"/>
      <c r="AZ145" s="24"/>
      <c r="BA145" s="24"/>
      <c r="BB145" s="24"/>
      <c r="BC145" s="24"/>
      <c r="BD145" s="24"/>
      <c r="BE145" s="24"/>
      <c r="BF145" s="24"/>
      <c r="BG145" s="24"/>
      <c r="BH145" s="24"/>
      <c r="BI145" s="24"/>
      <c r="BJ145" s="24"/>
      <c r="BK145" s="24"/>
      <c r="BL145" s="24"/>
      <c r="BM145" s="24"/>
      <c r="BN145" s="24"/>
      <c r="BO145" s="24"/>
      <c r="BP145" s="24"/>
      <c r="BQ145" s="24"/>
      <c r="BR145" s="24"/>
      <c r="BS145" s="24"/>
      <c r="BT145" s="24"/>
      <c r="BU145" s="24"/>
      <c r="BV145" s="24"/>
      <c r="BW145" s="24"/>
      <c r="BX145" s="24"/>
      <c r="BY145" s="24"/>
      <c r="BZ145" s="24"/>
      <c r="CA145" s="24"/>
      <c r="CB145" s="24"/>
      <c r="CC145" s="24"/>
      <c r="CD145" s="24"/>
      <c r="CE145" s="24"/>
      <c r="CF145" s="24"/>
      <c r="CG145" s="24"/>
      <c r="CH145" s="24"/>
      <c r="CI145" s="24"/>
      <c r="CJ145" s="24"/>
      <c r="CK145" s="24"/>
      <c r="CL145" s="24"/>
      <c r="CM145" s="24"/>
      <c r="CN145" s="24"/>
      <c r="CO145" s="24"/>
      <c r="CP145" s="24"/>
      <c r="CQ145" s="24"/>
      <c r="CR145" s="24"/>
      <c r="CS145" s="24"/>
      <c r="CT145" s="24"/>
      <c r="CU145" s="24"/>
      <c r="CV145" s="24"/>
      <c r="CW145" s="24"/>
      <c r="CX145" s="24"/>
      <c r="CY145" s="24"/>
      <c r="CZ145" s="24"/>
      <c r="DA145" s="24"/>
      <c r="DB145" s="24"/>
      <c r="DC145" s="24"/>
      <c r="DD145" s="24"/>
      <c r="DE145" s="24"/>
      <c r="DF145" s="24"/>
      <c r="DG145" s="24"/>
      <c r="DH145" s="24"/>
      <c r="DI145" s="24"/>
      <c r="DJ145" s="24"/>
      <c r="DK145" s="24"/>
      <c r="DL145" s="24"/>
      <c r="DM145" s="24"/>
      <c r="DN145" s="24"/>
      <c r="DO145" s="24"/>
      <c r="DP145" s="24"/>
      <c r="DQ145" s="24"/>
      <c r="DR145" s="24"/>
      <c r="DS145" s="24"/>
      <c r="DT145" s="24"/>
      <c r="DU145" s="24"/>
      <c r="DV145" s="24"/>
      <c r="DW145" s="24"/>
      <c r="DX145" s="24"/>
      <c r="DY145" s="24"/>
      <c r="DZ145" s="24"/>
      <c r="EA145" s="24"/>
      <c r="EB145" s="24"/>
      <c r="EC145" s="24"/>
      <c r="ED145" s="24"/>
      <c r="EE145" s="24"/>
      <c r="EF145" s="24"/>
      <c r="EG145" s="24"/>
      <c r="EH145" s="24"/>
      <c r="EI145" s="24"/>
      <c r="EJ145" s="24"/>
      <c r="EK145" s="24"/>
      <c r="EL145" s="24"/>
      <c r="EM145" s="24"/>
      <c r="EN145" s="24"/>
      <c r="EO145" s="24"/>
      <c r="EP145" s="24"/>
      <c r="EQ145" s="24"/>
      <c r="ER145" s="24"/>
      <c r="ES145" s="24"/>
      <c r="ET145" s="24"/>
      <c r="EU145" s="24"/>
      <c r="EV145" s="24"/>
      <c r="EW145" s="24"/>
      <c r="EX145" s="24"/>
      <c r="EY145" s="24"/>
      <c r="EZ145" s="24"/>
      <c r="FA145" s="24"/>
      <c r="FB145" s="24"/>
      <c r="FC145" s="24"/>
      <c r="FD145" s="24"/>
      <c r="FE145" s="24"/>
      <c r="FF145" s="24"/>
      <c r="FG145" s="24"/>
      <c r="FH145" s="24"/>
      <c r="FI145" s="24"/>
      <c r="FJ145" s="24"/>
      <c r="FK145" s="24"/>
      <c r="FL145" s="24"/>
      <c r="FM145" s="24"/>
      <c r="FN145" s="24"/>
      <c r="FO145" s="24"/>
      <c r="FP145" s="24"/>
      <c r="FQ145" s="24"/>
      <c r="FR145" s="24"/>
      <c r="FS145" s="24"/>
      <c r="FT145" s="24"/>
      <c r="FU145" s="24"/>
      <c r="FV145" s="24"/>
      <c r="FW145" s="24"/>
      <c r="FX145" s="24"/>
      <c r="FY145" s="24"/>
      <c r="FZ145" s="24"/>
      <c r="GA145" s="24"/>
      <c r="GB145" s="24"/>
      <c r="GC145" s="24"/>
      <c r="GD145" s="24"/>
      <c r="GE145" s="24"/>
      <c r="GF145" s="24"/>
      <c r="GG145" s="24"/>
      <c r="GH145" s="24"/>
      <c r="GI145" s="24"/>
      <c r="GJ145" s="24"/>
      <c r="GK145" s="24"/>
      <c r="GL145" s="24"/>
      <c r="GM145" s="24"/>
      <c r="GN145" s="24"/>
      <c r="GO145" s="24"/>
      <c r="GP145" s="24"/>
      <c r="GQ145" s="24"/>
      <c r="GR145" s="24"/>
      <c r="GS145" s="24"/>
      <c r="GT145" s="24"/>
      <c r="GU145" s="24"/>
      <c r="GV145" s="24"/>
      <c r="GW145" s="24"/>
      <c r="GX145" s="24"/>
      <c r="GY145" s="24"/>
      <c r="GZ145" s="24"/>
      <c r="HA145" s="24"/>
      <c r="HB145" s="24"/>
      <c r="HC145" s="24"/>
      <c r="HD145" s="24"/>
      <c r="HE145" s="24"/>
      <c r="HF145" s="24"/>
      <c r="HG145" s="24"/>
      <c r="HH145" s="24"/>
      <c r="HI145" s="24"/>
      <c r="HJ145" s="24"/>
      <c r="HK145" s="24"/>
      <c r="HL145" s="24"/>
      <c r="HM145" s="24"/>
      <c r="HN145" s="24"/>
      <c r="HO145" s="24"/>
      <c r="HP145" s="24"/>
      <c r="HQ145" s="24"/>
      <c r="HR145" s="24"/>
      <c r="HS145" s="24"/>
      <c r="HT145" s="24"/>
      <c r="HU145" s="24"/>
      <c r="HV145" s="24"/>
      <c r="HW145" s="24"/>
      <c r="HX145" s="24"/>
      <c r="HY145" s="24"/>
      <c r="HZ145" s="24"/>
      <c r="IA145" s="24"/>
      <c r="IB145" s="24"/>
      <c r="IC145" s="24"/>
      <c r="ID145" s="24"/>
      <c r="IE145" s="24"/>
      <c r="IF145" s="24"/>
      <c r="IG145" s="24"/>
      <c r="IH145" s="24"/>
      <c r="II145" s="24"/>
      <c r="IJ145" s="24"/>
      <c r="IK145" s="24"/>
      <c r="IL145" s="24"/>
      <c r="IM145" s="24"/>
      <c r="IN145" s="24"/>
      <c r="IO145" s="24"/>
      <c r="IP145" s="24"/>
      <c r="IQ145" s="24"/>
      <c r="IR145" s="24"/>
      <c r="IS145" s="24"/>
      <c r="IT145" s="24"/>
      <c r="IU145" s="24"/>
    </row>
    <row r="146" spans="1:255" ht="172.5" customHeight="1" x14ac:dyDescent="0.2">
      <c r="A146" s="7" t="s">
        <v>937</v>
      </c>
      <c r="B146" s="8"/>
      <c r="C146" s="8" t="s">
        <v>218</v>
      </c>
      <c r="D146" s="8" t="s">
        <v>76</v>
      </c>
      <c r="E146" s="8"/>
      <c r="F146" s="11">
        <f t="shared" si="36"/>
        <v>2631</v>
      </c>
      <c r="G146" s="11">
        <f>G147</f>
        <v>353</v>
      </c>
      <c r="H146" s="11">
        <f>H147</f>
        <v>2278</v>
      </c>
      <c r="I146" s="11">
        <f t="shared" si="37"/>
        <v>2710</v>
      </c>
      <c r="J146" s="11">
        <f>J147</f>
        <v>353</v>
      </c>
      <c r="K146" s="11">
        <f>K147</f>
        <v>2357</v>
      </c>
    </row>
    <row r="147" spans="1:255" ht="180" customHeight="1" x14ac:dyDescent="0.2">
      <c r="A147" s="7" t="s">
        <v>950</v>
      </c>
      <c r="B147" s="8"/>
      <c r="C147" s="8" t="s">
        <v>218</v>
      </c>
      <c r="D147" s="8" t="s">
        <v>219</v>
      </c>
      <c r="E147" s="8"/>
      <c r="F147" s="11">
        <f t="shared" si="36"/>
        <v>2631</v>
      </c>
      <c r="G147" s="11">
        <f>G148</f>
        <v>353</v>
      </c>
      <c r="H147" s="11">
        <f>H148</f>
        <v>2278</v>
      </c>
      <c r="I147" s="11">
        <f t="shared" si="37"/>
        <v>2710</v>
      </c>
      <c r="J147" s="11">
        <f>J148</f>
        <v>353</v>
      </c>
      <c r="K147" s="11">
        <f>K148</f>
        <v>2357</v>
      </c>
    </row>
    <row r="148" spans="1:255" ht="183" customHeight="1" x14ac:dyDescent="0.2">
      <c r="A148" s="7" t="s">
        <v>220</v>
      </c>
      <c r="B148" s="8"/>
      <c r="C148" s="8" t="s">
        <v>218</v>
      </c>
      <c r="D148" s="8" t="s">
        <v>221</v>
      </c>
      <c r="E148" s="8"/>
      <c r="F148" s="11">
        <f t="shared" si="36"/>
        <v>2631</v>
      </c>
      <c r="G148" s="11">
        <f>G149+G151</f>
        <v>353</v>
      </c>
      <c r="H148" s="11">
        <f>H149+H151</f>
        <v>2278</v>
      </c>
      <c r="I148" s="11">
        <f t="shared" si="37"/>
        <v>2710</v>
      </c>
      <c r="J148" s="11">
        <f>J149+J151</f>
        <v>353</v>
      </c>
      <c r="K148" s="11">
        <f>K149+K151</f>
        <v>2357</v>
      </c>
    </row>
    <row r="149" spans="1:255" ht="81.75" customHeight="1" x14ac:dyDescent="0.2">
      <c r="A149" s="9" t="s">
        <v>69</v>
      </c>
      <c r="B149" s="8"/>
      <c r="C149" s="9" t="s">
        <v>218</v>
      </c>
      <c r="D149" s="9" t="s">
        <v>513</v>
      </c>
      <c r="E149" s="9"/>
      <c r="F149" s="12">
        <f t="shared" si="36"/>
        <v>353</v>
      </c>
      <c r="G149" s="12">
        <f>G150</f>
        <v>353</v>
      </c>
      <c r="H149" s="12">
        <f>H150</f>
        <v>0</v>
      </c>
      <c r="I149" s="12">
        <f t="shared" si="37"/>
        <v>353</v>
      </c>
      <c r="J149" s="12">
        <f>J150</f>
        <v>353</v>
      </c>
      <c r="K149" s="12">
        <f>K150</f>
        <v>0</v>
      </c>
    </row>
    <row r="150" spans="1:255" ht="213" customHeight="1" x14ac:dyDescent="0.2">
      <c r="A150" s="13" t="s">
        <v>17</v>
      </c>
      <c r="B150" s="9"/>
      <c r="C150" s="9" t="s">
        <v>218</v>
      </c>
      <c r="D150" s="9" t="s">
        <v>513</v>
      </c>
      <c r="E150" s="9" t="s">
        <v>11</v>
      </c>
      <c r="F150" s="12">
        <f t="shared" si="36"/>
        <v>353</v>
      </c>
      <c r="G150" s="12">
        <v>353</v>
      </c>
      <c r="H150" s="12"/>
      <c r="I150" s="12">
        <f t="shared" si="37"/>
        <v>353</v>
      </c>
      <c r="J150" s="12">
        <v>353</v>
      </c>
      <c r="K150" s="12"/>
    </row>
    <row r="151" spans="1:255" ht="162.75" customHeight="1" x14ac:dyDescent="0.2">
      <c r="A151" s="13" t="s">
        <v>222</v>
      </c>
      <c r="B151" s="8"/>
      <c r="C151" s="9" t="s">
        <v>218</v>
      </c>
      <c r="D151" s="9" t="s">
        <v>223</v>
      </c>
      <c r="E151" s="9"/>
      <c r="F151" s="12">
        <f t="shared" si="36"/>
        <v>2278</v>
      </c>
      <c r="G151" s="12">
        <f>G152+G153</f>
        <v>0</v>
      </c>
      <c r="H151" s="12">
        <f>H152+H153</f>
        <v>2278</v>
      </c>
      <c r="I151" s="12">
        <f t="shared" si="37"/>
        <v>2357</v>
      </c>
      <c r="J151" s="12">
        <f>J152+J153</f>
        <v>0</v>
      </c>
      <c r="K151" s="12">
        <f>K152+K153</f>
        <v>2357</v>
      </c>
    </row>
    <row r="152" spans="1:255" ht="207.75" customHeight="1" x14ac:dyDescent="0.2">
      <c r="A152" s="13" t="s">
        <v>17</v>
      </c>
      <c r="B152" s="9"/>
      <c r="C152" s="9" t="s">
        <v>218</v>
      </c>
      <c r="D152" s="9" t="s">
        <v>223</v>
      </c>
      <c r="E152" s="9" t="s">
        <v>11</v>
      </c>
      <c r="F152" s="12">
        <f t="shared" si="36"/>
        <v>1982</v>
      </c>
      <c r="G152" s="12"/>
      <c r="H152" s="12">
        <v>1982</v>
      </c>
      <c r="I152" s="12">
        <f t="shared" si="37"/>
        <v>2061</v>
      </c>
      <c r="J152" s="12"/>
      <c r="K152" s="12">
        <v>2061</v>
      </c>
    </row>
    <row r="153" spans="1:255" ht="93" customHeight="1" x14ac:dyDescent="0.2">
      <c r="A153" s="9" t="s">
        <v>18</v>
      </c>
      <c r="B153" s="9"/>
      <c r="C153" s="9" t="s">
        <v>218</v>
      </c>
      <c r="D153" s="9" t="s">
        <v>223</v>
      </c>
      <c r="E153" s="9" t="s">
        <v>12</v>
      </c>
      <c r="F153" s="12">
        <f t="shared" si="36"/>
        <v>296</v>
      </c>
      <c r="G153" s="12"/>
      <c r="H153" s="12">
        <v>296</v>
      </c>
      <c r="I153" s="12">
        <f t="shared" si="37"/>
        <v>296</v>
      </c>
      <c r="J153" s="12"/>
      <c r="K153" s="12">
        <v>296</v>
      </c>
    </row>
    <row r="154" spans="1:255" ht="123.75" customHeight="1" x14ac:dyDescent="0.2">
      <c r="A154" s="7" t="s">
        <v>938</v>
      </c>
      <c r="B154" s="8"/>
      <c r="C154" s="8" t="s">
        <v>218</v>
      </c>
      <c r="D154" s="8" t="s">
        <v>241</v>
      </c>
      <c r="E154" s="8"/>
      <c r="F154" s="11">
        <f t="shared" ref="F154:F162" si="38">G154+H154</f>
        <v>484</v>
      </c>
      <c r="G154" s="11">
        <f t="shared" ref="G154:K157" si="39">G155</f>
        <v>0</v>
      </c>
      <c r="H154" s="11">
        <f t="shared" si="39"/>
        <v>484</v>
      </c>
      <c r="I154" s="11">
        <f t="shared" si="37"/>
        <v>503</v>
      </c>
      <c r="J154" s="11">
        <f t="shared" si="39"/>
        <v>0</v>
      </c>
      <c r="K154" s="11">
        <f t="shared" si="39"/>
        <v>503</v>
      </c>
    </row>
    <row r="155" spans="1:255" ht="80.25" customHeight="1" x14ac:dyDescent="0.2">
      <c r="A155" s="7" t="s">
        <v>996</v>
      </c>
      <c r="B155" s="8"/>
      <c r="C155" s="8" t="s">
        <v>218</v>
      </c>
      <c r="D155" s="8" t="s">
        <v>997</v>
      </c>
      <c r="E155" s="8"/>
      <c r="F155" s="11">
        <f t="shared" si="38"/>
        <v>484</v>
      </c>
      <c r="G155" s="11">
        <f t="shared" si="39"/>
        <v>0</v>
      </c>
      <c r="H155" s="11">
        <f t="shared" si="39"/>
        <v>484</v>
      </c>
      <c r="I155" s="11">
        <f t="shared" si="37"/>
        <v>503</v>
      </c>
      <c r="J155" s="11">
        <f t="shared" si="39"/>
        <v>0</v>
      </c>
      <c r="K155" s="11">
        <f t="shared" si="39"/>
        <v>503</v>
      </c>
    </row>
    <row r="156" spans="1:255" ht="129.75" customHeight="1" x14ac:dyDescent="0.2">
      <c r="A156" s="7" t="s">
        <v>1164</v>
      </c>
      <c r="B156" s="8"/>
      <c r="C156" s="8" t="s">
        <v>218</v>
      </c>
      <c r="D156" s="8" t="s">
        <v>998</v>
      </c>
      <c r="E156" s="8"/>
      <c r="F156" s="11">
        <f t="shared" si="38"/>
        <v>484</v>
      </c>
      <c r="G156" s="11">
        <f t="shared" si="39"/>
        <v>0</v>
      </c>
      <c r="H156" s="11">
        <f t="shared" si="39"/>
        <v>484</v>
      </c>
      <c r="I156" s="11">
        <f t="shared" si="37"/>
        <v>503</v>
      </c>
      <c r="J156" s="11">
        <f t="shared" si="39"/>
        <v>0</v>
      </c>
      <c r="K156" s="11">
        <f t="shared" si="39"/>
        <v>503</v>
      </c>
    </row>
    <row r="157" spans="1:255" ht="97.5" customHeight="1" x14ac:dyDescent="0.2">
      <c r="A157" s="9" t="s">
        <v>224</v>
      </c>
      <c r="B157" s="9"/>
      <c r="C157" s="9" t="s">
        <v>218</v>
      </c>
      <c r="D157" s="9" t="s">
        <v>999</v>
      </c>
      <c r="E157" s="9"/>
      <c r="F157" s="12">
        <f t="shared" si="38"/>
        <v>484</v>
      </c>
      <c r="G157" s="12">
        <f t="shared" si="39"/>
        <v>0</v>
      </c>
      <c r="H157" s="12">
        <f t="shared" si="39"/>
        <v>484</v>
      </c>
      <c r="I157" s="12">
        <f t="shared" si="37"/>
        <v>503</v>
      </c>
      <c r="J157" s="12">
        <f t="shared" si="39"/>
        <v>0</v>
      </c>
      <c r="K157" s="12">
        <f t="shared" si="39"/>
        <v>503</v>
      </c>
    </row>
    <row r="158" spans="1:255" ht="212.25" customHeight="1" x14ac:dyDescent="0.2">
      <c r="A158" s="13" t="s">
        <v>17</v>
      </c>
      <c r="B158" s="9"/>
      <c r="C158" s="9" t="s">
        <v>218</v>
      </c>
      <c r="D158" s="9" t="s">
        <v>999</v>
      </c>
      <c r="E158" s="9" t="s">
        <v>11</v>
      </c>
      <c r="F158" s="12">
        <f t="shared" si="38"/>
        <v>484</v>
      </c>
      <c r="G158" s="12"/>
      <c r="H158" s="12">
        <v>484</v>
      </c>
      <c r="I158" s="12">
        <f t="shared" si="37"/>
        <v>503</v>
      </c>
      <c r="J158" s="12"/>
      <c r="K158" s="12">
        <v>503</v>
      </c>
    </row>
    <row r="159" spans="1:255" ht="165.75" customHeight="1" x14ac:dyDescent="0.2">
      <c r="A159" s="8" t="s">
        <v>939</v>
      </c>
      <c r="B159" s="8"/>
      <c r="C159" s="8" t="s">
        <v>218</v>
      </c>
      <c r="D159" s="8" t="s">
        <v>747</v>
      </c>
      <c r="E159" s="8"/>
      <c r="F159" s="11">
        <f t="shared" si="38"/>
        <v>210</v>
      </c>
      <c r="G159" s="11">
        <f t="shared" ref="G159:H161" si="40">G160</f>
        <v>210</v>
      </c>
      <c r="H159" s="11">
        <f t="shared" si="40"/>
        <v>0</v>
      </c>
      <c r="I159" s="11">
        <f t="shared" si="37"/>
        <v>210</v>
      </c>
      <c r="J159" s="11">
        <f t="shared" ref="J159:K161" si="41">J160</f>
        <v>210</v>
      </c>
      <c r="K159" s="11">
        <f t="shared" si="41"/>
        <v>0</v>
      </c>
    </row>
    <row r="160" spans="1:255" ht="204.6" customHeight="1" x14ac:dyDescent="0.2">
      <c r="A160" s="8" t="s">
        <v>748</v>
      </c>
      <c r="B160" s="8"/>
      <c r="C160" s="8" t="s">
        <v>218</v>
      </c>
      <c r="D160" s="8" t="s">
        <v>749</v>
      </c>
      <c r="E160" s="8"/>
      <c r="F160" s="11">
        <f t="shared" si="38"/>
        <v>210</v>
      </c>
      <c r="G160" s="11">
        <f t="shared" si="40"/>
        <v>210</v>
      </c>
      <c r="H160" s="11">
        <f t="shared" si="40"/>
        <v>0</v>
      </c>
      <c r="I160" s="11">
        <f t="shared" si="37"/>
        <v>210</v>
      </c>
      <c r="J160" s="11">
        <f t="shared" si="41"/>
        <v>210</v>
      </c>
      <c r="K160" s="11">
        <f t="shared" si="41"/>
        <v>0</v>
      </c>
    </row>
    <row r="161" spans="1:11" ht="80.25" customHeight="1" x14ac:dyDescent="0.2">
      <c r="A161" s="9" t="s">
        <v>69</v>
      </c>
      <c r="B161" s="9"/>
      <c r="C161" s="9" t="s">
        <v>218</v>
      </c>
      <c r="D161" s="9" t="s">
        <v>789</v>
      </c>
      <c r="E161" s="8"/>
      <c r="F161" s="12">
        <f t="shared" si="38"/>
        <v>210</v>
      </c>
      <c r="G161" s="12">
        <f t="shared" si="40"/>
        <v>210</v>
      </c>
      <c r="H161" s="12">
        <f t="shared" si="40"/>
        <v>0</v>
      </c>
      <c r="I161" s="12">
        <f t="shared" si="37"/>
        <v>210</v>
      </c>
      <c r="J161" s="12">
        <f t="shared" si="41"/>
        <v>210</v>
      </c>
      <c r="K161" s="12">
        <f t="shared" si="41"/>
        <v>0</v>
      </c>
    </row>
    <row r="162" spans="1:11" ht="93" customHeight="1" x14ac:dyDescent="0.2">
      <c r="A162" s="9" t="s">
        <v>18</v>
      </c>
      <c r="B162" s="9"/>
      <c r="C162" s="9" t="s">
        <v>218</v>
      </c>
      <c r="D162" s="9" t="s">
        <v>789</v>
      </c>
      <c r="E162" s="9" t="s">
        <v>12</v>
      </c>
      <c r="F162" s="12">
        <f t="shared" si="38"/>
        <v>210</v>
      </c>
      <c r="G162" s="12">
        <v>210</v>
      </c>
      <c r="H162" s="12"/>
      <c r="I162" s="12">
        <f t="shared" si="37"/>
        <v>210</v>
      </c>
      <c r="J162" s="12">
        <v>210</v>
      </c>
      <c r="K162" s="12"/>
    </row>
    <row r="163" spans="1:11" ht="37.5" customHeight="1" x14ac:dyDescent="0.2">
      <c r="A163" s="7" t="s">
        <v>146</v>
      </c>
      <c r="B163" s="8"/>
      <c r="C163" s="8" t="s">
        <v>218</v>
      </c>
      <c r="D163" s="8" t="s">
        <v>147</v>
      </c>
      <c r="E163" s="8"/>
      <c r="F163" s="11">
        <f t="shared" ref="F163:F176" si="42">G163+H163</f>
        <v>126322</v>
      </c>
      <c r="G163" s="11">
        <f>G164</f>
        <v>124719</v>
      </c>
      <c r="H163" s="11">
        <f>H164</f>
        <v>1603</v>
      </c>
      <c r="I163" s="11">
        <f t="shared" si="37"/>
        <v>130678</v>
      </c>
      <c r="J163" s="11">
        <f>J164</f>
        <v>129019</v>
      </c>
      <c r="K163" s="11">
        <f>K164</f>
        <v>1659</v>
      </c>
    </row>
    <row r="164" spans="1:11" ht="130.5" customHeight="1" x14ac:dyDescent="0.2">
      <c r="A164" s="7" t="s">
        <v>148</v>
      </c>
      <c r="B164" s="8"/>
      <c r="C164" s="8" t="s">
        <v>218</v>
      </c>
      <c r="D164" s="8" t="s">
        <v>149</v>
      </c>
      <c r="E164" s="8"/>
      <c r="F164" s="11">
        <f t="shared" si="42"/>
        <v>126322</v>
      </c>
      <c r="G164" s="11">
        <f>G165+G169</f>
        <v>124719</v>
      </c>
      <c r="H164" s="11">
        <f>H165+H169</f>
        <v>1603</v>
      </c>
      <c r="I164" s="11">
        <f t="shared" si="37"/>
        <v>130678</v>
      </c>
      <c r="J164" s="11">
        <f>J165+J169</f>
        <v>129019</v>
      </c>
      <c r="K164" s="11">
        <f>K165+K169</f>
        <v>1659</v>
      </c>
    </row>
    <row r="165" spans="1:11" ht="76.5" customHeight="1" x14ac:dyDescent="0.2">
      <c r="A165" s="9" t="s">
        <v>69</v>
      </c>
      <c r="B165" s="9"/>
      <c r="C165" s="9" t="s">
        <v>218</v>
      </c>
      <c r="D165" s="9" t="s">
        <v>150</v>
      </c>
      <c r="E165" s="9"/>
      <c r="F165" s="12">
        <f t="shared" si="42"/>
        <v>124719</v>
      </c>
      <c r="G165" s="12">
        <f>G166+G167+G168</f>
        <v>124719</v>
      </c>
      <c r="H165" s="12">
        <f>H166+H167+H168</f>
        <v>0</v>
      </c>
      <c r="I165" s="12">
        <f t="shared" si="37"/>
        <v>129019</v>
      </c>
      <c r="J165" s="12">
        <f>J166+J167+J168</f>
        <v>129019</v>
      </c>
      <c r="K165" s="12">
        <f>K166+K167+K168</f>
        <v>0</v>
      </c>
    </row>
    <row r="166" spans="1:11" ht="210" customHeight="1" x14ac:dyDescent="0.2">
      <c r="A166" s="13" t="s">
        <v>17</v>
      </c>
      <c r="B166" s="9"/>
      <c r="C166" s="9" t="s">
        <v>218</v>
      </c>
      <c r="D166" s="9" t="s">
        <v>150</v>
      </c>
      <c r="E166" s="9" t="s">
        <v>11</v>
      </c>
      <c r="F166" s="12">
        <f t="shared" si="42"/>
        <v>107565</v>
      </c>
      <c r="G166" s="12">
        <v>107565</v>
      </c>
      <c r="H166" s="12"/>
      <c r="I166" s="12">
        <f t="shared" si="37"/>
        <v>107565</v>
      </c>
      <c r="J166" s="12">
        <v>107565</v>
      </c>
      <c r="K166" s="12"/>
    </row>
    <row r="167" spans="1:11" ht="93" customHeight="1" x14ac:dyDescent="0.2">
      <c r="A167" s="9" t="s">
        <v>18</v>
      </c>
      <c r="B167" s="9"/>
      <c r="C167" s="9" t="s">
        <v>218</v>
      </c>
      <c r="D167" s="9" t="s">
        <v>150</v>
      </c>
      <c r="E167" s="9" t="s">
        <v>12</v>
      </c>
      <c r="F167" s="12">
        <f t="shared" si="42"/>
        <v>15441</v>
      </c>
      <c r="G167" s="12">
        <f>17941-2500</f>
        <v>15441</v>
      </c>
      <c r="H167" s="12"/>
      <c r="I167" s="12">
        <f t="shared" si="37"/>
        <v>17941</v>
      </c>
      <c r="J167" s="12">
        <v>17941</v>
      </c>
      <c r="K167" s="12"/>
    </row>
    <row r="168" spans="1:11" ht="33" x14ac:dyDescent="0.2">
      <c r="A168" s="9" t="s">
        <v>15</v>
      </c>
      <c r="B168" s="9"/>
      <c r="C168" s="9" t="s">
        <v>218</v>
      </c>
      <c r="D168" s="9" t="s">
        <v>150</v>
      </c>
      <c r="E168" s="9" t="s">
        <v>14</v>
      </c>
      <c r="F168" s="12">
        <f t="shared" si="42"/>
        <v>1713</v>
      </c>
      <c r="G168" s="12">
        <f>3513-1800</f>
        <v>1713</v>
      </c>
      <c r="H168" s="12"/>
      <c r="I168" s="12">
        <f t="shared" ref="I168:I182" si="43">J168+K168</f>
        <v>3513</v>
      </c>
      <c r="J168" s="12">
        <v>3513</v>
      </c>
      <c r="K168" s="12"/>
    </row>
    <row r="169" spans="1:11" ht="127.15" customHeight="1" x14ac:dyDescent="0.2">
      <c r="A169" s="9" t="s">
        <v>225</v>
      </c>
      <c r="B169" s="9"/>
      <c r="C169" s="9" t="s">
        <v>218</v>
      </c>
      <c r="D169" s="9" t="s">
        <v>226</v>
      </c>
      <c r="E169" s="9"/>
      <c r="F169" s="12">
        <f t="shared" si="42"/>
        <v>1603</v>
      </c>
      <c r="G169" s="12">
        <f>G170+G171</f>
        <v>0</v>
      </c>
      <c r="H169" s="12">
        <f>H170+H171</f>
        <v>1603</v>
      </c>
      <c r="I169" s="12">
        <f t="shared" si="43"/>
        <v>1659</v>
      </c>
      <c r="J169" s="12">
        <f>J170+J171</f>
        <v>0</v>
      </c>
      <c r="K169" s="12">
        <f>K170+K171</f>
        <v>1659</v>
      </c>
    </row>
    <row r="170" spans="1:11" ht="207" customHeight="1" x14ac:dyDescent="0.2">
      <c r="A170" s="13" t="s">
        <v>17</v>
      </c>
      <c r="B170" s="9"/>
      <c r="C170" s="9" t="s">
        <v>218</v>
      </c>
      <c r="D170" s="9" t="s">
        <v>226</v>
      </c>
      <c r="E170" s="9" t="s">
        <v>11</v>
      </c>
      <c r="F170" s="12">
        <f t="shared" si="42"/>
        <v>1453</v>
      </c>
      <c r="G170" s="12"/>
      <c r="H170" s="12">
        <v>1453</v>
      </c>
      <c r="I170" s="12">
        <f t="shared" si="43"/>
        <v>1509</v>
      </c>
      <c r="J170" s="12"/>
      <c r="K170" s="12">
        <v>1509</v>
      </c>
    </row>
    <row r="171" spans="1:11" ht="93" customHeight="1" x14ac:dyDescent="0.2">
      <c r="A171" s="9" t="s">
        <v>18</v>
      </c>
      <c r="B171" s="9"/>
      <c r="C171" s="9" t="s">
        <v>218</v>
      </c>
      <c r="D171" s="9" t="s">
        <v>226</v>
      </c>
      <c r="E171" s="9" t="s">
        <v>12</v>
      </c>
      <c r="F171" s="12">
        <f t="shared" si="42"/>
        <v>150</v>
      </c>
      <c r="G171" s="12"/>
      <c r="H171" s="12">
        <v>150</v>
      </c>
      <c r="I171" s="12">
        <f t="shared" si="43"/>
        <v>150</v>
      </c>
      <c r="J171" s="12"/>
      <c r="K171" s="12">
        <v>150</v>
      </c>
    </row>
    <row r="172" spans="1:11" ht="24" customHeight="1" x14ac:dyDescent="0.2">
      <c r="A172" s="8" t="s">
        <v>854</v>
      </c>
      <c r="B172" s="8"/>
      <c r="C172" s="8" t="s">
        <v>856</v>
      </c>
      <c r="D172" s="8"/>
      <c r="E172" s="8"/>
      <c r="F172" s="11">
        <f t="shared" si="42"/>
        <v>49.4</v>
      </c>
      <c r="G172" s="11">
        <f t="shared" ref="G172:H175" si="44">G173</f>
        <v>0</v>
      </c>
      <c r="H172" s="11">
        <f t="shared" si="44"/>
        <v>49.4</v>
      </c>
      <c r="I172" s="11">
        <f t="shared" si="43"/>
        <v>51.6</v>
      </c>
      <c r="J172" s="11">
        <f t="shared" ref="J172:K175" si="45">J173</f>
        <v>0</v>
      </c>
      <c r="K172" s="11">
        <f t="shared" si="45"/>
        <v>51.6</v>
      </c>
    </row>
    <row r="173" spans="1:11" ht="33.75" customHeight="1" x14ac:dyDescent="0.2">
      <c r="A173" s="7" t="s">
        <v>146</v>
      </c>
      <c r="B173" s="8"/>
      <c r="C173" s="8" t="s">
        <v>856</v>
      </c>
      <c r="D173" s="8" t="s">
        <v>147</v>
      </c>
      <c r="E173" s="8"/>
      <c r="F173" s="11">
        <f t="shared" si="42"/>
        <v>49.4</v>
      </c>
      <c r="G173" s="11">
        <f t="shared" si="44"/>
        <v>0</v>
      </c>
      <c r="H173" s="11">
        <f t="shared" si="44"/>
        <v>49.4</v>
      </c>
      <c r="I173" s="11">
        <f t="shared" si="43"/>
        <v>51.6</v>
      </c>
      <c r="J173" s="11">
        <f t="shared" si="45"/>
        <v>0</v>
      </c>
      <c r="K173" s="11">
        <f t="shared" si="45"/>
        <v>51.6</v>
      </c>
    </row>
    <row r="174" spans="1:11" ht="121.5" customHeight="1" x14ac:dyDescent="0.2">
      <c r="A174" s="7" t="s">
        <v>148</v>
      </c>
      <c r="B174" s="8"/>
      <c r="C174" s="8" t="s">
        <v>856</v>
      </c>
      <c r="D174" s="8" t="s">
        <v>149</v>
      </c>
      <c r="E174" s="8"/>
      <c r="F174" s="11">
        <f t="shared" si="42"/>
        <v>49.4</v>
      </c>
      <c r="G174" s="11">
        <f t="shared" si="44"/>
        <v>0</v>
      </c>
      <c r="H174" s="11">
        <f t="shared" si="44"/>
        <v>49.4</v>
      </c>
      <c r="I174" s="11">
        <f t="shared" si="43"/>
        <v>51.6</v>
      </c>
      <c r="J174" s="11">
        <f t="shared" si="45"/>
        <v>0</v>
      </c>
      <c r="K174" s="11">
        <f t="shared" si="45"/>
        <v>51.6</v>
      </c>
    </row>
    <row r="175" spans="1:11" ht="171" customHeight="1" x14ac:dyDescent="0.2">
      <c r="A175" s="9" t="s">
        <v>855</v>
      </c>
      <c r="B175" s="9"/>
      <c r="C175" s="9" t="s">
        <v>856</v>
      </c>
      <c r="D175" s="9" t="s">
        <v>857</v>
      </c>
      <c r="E175" s="9"/>
      <c r="F175" s="12">
        <f t="shared" si="42"/>
        <v>49.4</v>
      </c>
      <c r="G175" s="12">
        <f t="shared" si="44"/>
        <v>0</v>
      </c>
      <c r="H175" s="12">
        <f t="shared" si="44"/>
        <v>49.4</v>
      </c>
      <c r="I175" s="12">
        <f t="shared" si="43"/>
        <v>51.6</v>
      </c>
      <c r="J175" s="12">
        <f t="shared" si="45"/>
        <v>0</v>
      </c>
      <c r="K175" s="12">
        <f t="shared" si="45"/>
        <v>51.6</v>
      </c>
    </row>
    <row r="176" spans="1:11" ht="75" customHeight="1" x14ac:dyDescent="0.2">
      <c r="A176" s="9" t="s">
        <v>18</v>
      </c>
      <c r="B176" s="9"/>
      <c r="C176" s="9" t="s">
        <v>856</v>
      </c>
      <c r="D176" s="9" t="s">
        <v>857</v>
      </c>
      <c r="E176" s="9" t="s">
        <v>12</v>
      </c>
      <c r="F176" s="12">
        <f t="shared" si="42"/>
        <v>49.4</v>
      </c>
      <c r="G176" s="12"/>
      <c r="H176" s="12">
        <v>49.4</v>
      </c>
      <c r="I176" s="12">
        <f t="shared" si="43"/>
        <v>51.6</v>
      </c>
      <c r="J176" s="12"/>
      <c r="K176" s="12">
        <v>51.6</v>
      </c>
    </row>
    <row r="177" spans="1:11" ht="59.25" customHeight="1" x14ac:dyDescent="0.2">
      <c r="A177" s="8" t="s">
        <v>879</v>
      </c>
      <c r="B177" s="8"/>
      <c r="C177" s="8" t="s">
        <v>209</v>
      </c>
      <c r="D177" s="8"/>
      <c r="E177" s="8"/>
      <c r="F177" s="11">
        <f t="shared" ref="F177:F182" si="46">G177+H177</f>
        <v>616</v>
      </c>
      <c r="G177" s="11">
        <f>G178+G198+G189+G203</f>
        <v>616</v>
      </c>
      <c r="H177" s="11">
        <f>H178+H198+H189+H203</f>
        <v>0</v>
      </c>
      <c r="I177" s="11">
        <f t="shared" si="43"/>
        <v>616</v>
      </c>
      <c r="J177" s="11">
        <f>J178+J198+J189+J203</f>
        <v>616</v>
      </c>
      <c r="K177" s="11">
        <f>K178+K198+K189+K203</f>
        <v>0</v>
      </c>
    </row>
    <row r="178" spans="1:11" ht="156" customHeight="1" x14ac:dyDescent="0.2">
      <c r="A178" s="7" t="s">
        <v>937</v>
      </c>
      <c r="B178" s="8"/>
      <c r="C178" s="8" t="s">
        <v>209</v>
      </c>
      <c r="D178" s="8" t="s">
        <v>76</v>
      </c>
      <c r="E178" s="8"/>
      <c r="F178" s="11">
        <f t="shared" si="46"/>
        <v>223</v>
      </c>
      <c r="G178" s="11">
        <f>G179</f>
        <v>223</v>
      </c>
      <c r="H178" s="11">
        <f>H179</f>
        <v>0</v>
      </c>
      <c r="I178" s="11">
        <f t="shared" si="43"/>
        <v>223</v>
      </c>
      <c r="J178" s="11">
        <f>J179</f>
        <v>223</v>
      </c>
      <c r="K178" s="11">
        <f>K179</f>
        <v>0</v>
      </c>
    </row>
    <row r="179" spans="1:11" ht="162.6" customHeight="1" x14ac:dyDescent="0.2">
      <c r="A179" s="7" t="s">
        <v>954</v>
      </c>
      <c r="B179" s="9"/>
      <c r="C179" s="8" t="s">
        <v>209</v>
      </c>
      <c r="D179" s="8" t="s">
        <v>126</v>
      </c>
      <c r="E179" s="9"/>
      <c r="F179" s="11">
        <f t="shared" si="46"/>
        <v>223</v>
      </c>
      <c r="G179" s="11">
        <f>G180+G183+G186</f>
        <v>223</v>
      </c>
      <c r="H179" s="11">
        <f>H180+H183+H186</f>
        <v>0</v>
      </c>
      <c r="I179" s="11">
        <f t="shared" si="43"/>
        <v>223</v>
      </c>
      <c r="J179" s="11">
        <f>J180+J183+J186</f>
        <v>223</v>
      </c>
      <c r="K179" s="11">
        <f>K180+K183+K186</f>
        <v>0</v>
      </c>
    </row>
    <row r="180" spans="1:11" ht="246" customHeight="1" x14ac:dyDescent="0.2">
      <c r="A180" s="8" t="s">
        <v>863</v>
      </c>
      <c r="B180" s="8"/>
      <c r="C180" s="8" t="s">
        <v>209</v>
      </c>
      <c r="D180" s="8" t="s">
        <v>771</v>
      </c>
      <c r="E180" s="8"/>
      <c r="F180" s="11">
        <f t="shared" si="46"/>
        <v>100</v>
      </c>
      <c r="G180" s="11">
        <f>G181</f>
        <v>100</v>
      </c>
      <c r="H180" s="11">
        <f>H181</f>
        <v>0</v>
      </c>
      <c r="I180" s="11">
        <f t="shared" si="43"/>
        <v>100</v>
      </c>
      <c r="J180" s="11">
        <f>J181</f>
        <v>100</v>
      </c>
      <c r="K180" s="11">
        <f>K181</f>
        <v>0</v>
      </c>
    </row>
    <row r="181" spans="1:11" ht="20.25" customHeight="1" x14ac:dyDescent="0.2">
      <c r="A181" s="23" t="s">
        <v>57</v>
      </c>
      <c r="B181" s="9"/>
      <c r="C181" s="9" t="s">
        <v>209</v>
      </c>
      <c r="D181" s="9" t="s">
        <v>772</v>
      </c>
      <c r="E181" s="9"/>
      <c r="F181" s="12">
        <f t="shared" si="46"/>
        <v>100</v>
      </c>
      <c r="G181" s="12">
        <f>G182</f>
        <v>100</v>
      </c>
      <c r="H181" s="12">
        <f>H182</f>
        <v>0</v>
      </c>
      <c r="I181" s="12">
        <f t="shared" si="43"/>
        <v>100</v>
      </c>
      <c r="J181" s="12">
        <f>J182</f>
        <v>100</v>
      </c>
      <c r="K181" s="12">
        <f>K182</f>
        <v>0</v>
      </c>
    </row>
    <row r="182" spans="1:11" ht="57.75" customHeight="1" x14ac:dyDescent="0.2">
      <c r="A182" s="9" t="s">
        <v>22</v>
      </c>
      <c r="B182" s="9"/>
      <c r="C182" s="9" t="s">
        <v>209</v>
      </c>
      <c r="D182" s="9" t="s">
        <v>772</v>
      </c>
      <c r="E182" s="9" t="s">
        <v>23</v>
      </c>
      <c r="F182" s="12">
        <f t="shared" si="46"/>
        <v>100</v>
      </c>
      <c r="G182" s="12">
        <v>100</v>
      </c>
      <c r="H182" s="12"/>
      <c r="I182" s="12">
        <f t="shared" si="43"/>
        <v>100</v>
      </c>
      <c r="J182" s="12">
        <v>100</v>
      </c>
      <c r="K182" s="12"/>
    </row>
    <row r="183" spans="1:11" ht="294" customHeight="1" x14ac:dyDescent="0.2">
      <c r="A183" s="8" t="s">
        <v>951</v>
      </c>
      <c r="B183" s="9"/>
      <c r="C183" s="8" t="s">
        <v>209</v>
      </c>
      <c r="D183" s="8" t="s">
        <v>952</v>
      </c>
      <c r="E183" s="9"/>
      <c r="F183" s="11">
        <f t="shared" ref="F183:F202" si="47">G183+H183</f>
        <v>10</v>
      </c>
      <c r="G183" s="11">
        <f>G184</f>
        <v>10</v>
      </c>
      <c r="H183" s="11">
        <f>H184</f>
        <v>0</v>
      </c>
      <c r="I183" s="11">
        <f t="shared" ref="I183:I202" si="48">J183+K183</f>
        <v>10</v>
      </c>
      <c r="J183" s="11">
        <f>J184</f>
        <v>10</v>
      </c>
      <c r="K183" s="11">
        <f>K184</f>
        <v>0</v>
      </c>
    </row>
    <row r="184" spans="1:11" ht="22.15" customHeight="1" x14ac:dyDescent="0.2">
      <c r="A184" s="23" t="s">
        <v>57</v>
      </c>
      <c r="B184" s="9"/>
      <c r="C184" s="9" t="s">
        <v>209</v>
      </c>
      <c r="D184" s="9" t="s">
        <v>953</v>
      </c>
      <c r="E184" s="9"/>
      <c r="F184" s="12">
        <f t="shared" si="47"/>
        <v>10</v>
      </c>
      <c r="G184" s="12">
        <f>G185</f>
        <v>10</v>
      </c>
      <c r="H184" s="12">
        <f>H185</f>
        <v>0</v>
      </c>
      <c r="I184" s="12">
        <f t="shared" si="48"/>
        <v>10</v>
      </c>
      <c r="J184" s="12">
        <f>J185</f>
        <v>10</v>
      </c>
      <c r="K184" s="12">
        <f>K185</f>
        <v>0</v>
      </c>
    </row>
    <row r="185" spans="1:11" ht="90.75" customHeight="1" x14ac:dyDescent="0.2">
      <c r="A185" s="9" t="s">
        <v>18</v>
      </c>
      <c r="B185" s="9"/>
      <c r="C185" s="9" t="s">
        <v>209</v>
      </c>
      <c r="D185" s="9" t="s">
        <v>953</v>
      </c>
      <c r="E185" s="9" t="s">
        <v>12</v>
      </c>
      <c r="F185" s="12">
        <f t="shared" si="47"/>
        <v>10</v>
      </c>
      <c r="G185" s="12">
        <v>10</v>
      </c>
      <c r="H185" s="12"/>
      <c r="I185" s="12">
        <f t="shared" si="48"/>
        <v>10</v>
      </c>
      <c r="J185" s="12">
        <v>10</v>
      </c>
      <c r="K185" s="12"/>
    </row>
    <row r="186" spans="1:11" ht="177.6" customHeight="1" x14ac:dyDescent="0.2">
      <c r="A186" s="8" t="s">
        <v>957</v>
      </c>
      <c r="B186" s="8"/>
      <c r="C186" s="8" t="s">
        <v>209</v>
      </c>
      <c r="D186" s="8" t="s">
        <v>955</v>
      </c>
      <c r="E186" s="8"/>
      <c r="F186" s="11">
        <f t="shared" si="47"/>
        <v>113</v>
      </c>
      <c r="G186" s="11">
        <f>G187</f>
        <v>113</v>
      </c>
      <c r="H186" s="11">
        <f>H187</f>
        <v>0</v>
      </c>
      <c r="I186" s="11">
        <f t="shared" si="48"/>
        <v>113</v>
      </c>
      <c r="J186" s="11">
        <f>J187</f>
        <v>113</v>
      </c>
      <c r="K186" s="11">
        <f>K187</f>
        <v>0</v>
      </c>
    </row>
    <row r="187" spans="1:11" ht="21.6" customHeight="1" x14ac:dyDescent="0.2">
      <c r="A187" s="23" t="s">
        <v>57</v>
      </c>
      <c r="B187" s="9"/>
      <c r="C187" s="9" t="s">
        <v>209</v>
      </c>
      <c r="D187" s="9" t="s">
        <v>956</v>
      </c>
      <c r="E187" s="9"/>
      <c r="F187" s="12">
        <f t="shared" si="47"/>
        <v>113</v>
      </c>
      <c r="G187" s="12">
        <f>G188</f>
        <v>113</v>
      </c>
      <c r="H187" s="12">
        <f>H188</f>
        <v>0</v>
      </c>
      <c r="I187" s="12">
        <f t="shared" si="48"/>
        <v>113</v>
      </c>
      <c r="J187" s="12">
        <f>J188</f>
        <v>113</v>
      </c>
      <c r="K187" s="12">
        <f>K188</f>
        <v>0</v>
      </c>
    </row>
    <row r="188" spans="1:11" ht="58.9" customHeight="1" x14ac:dyDescent="0.2">
      <c r="A188" s="9" t="s">
        <v>22</v>
      </c>
      <c r="B188" s="9"/>
      <c r="C188" s="9" t="s">
        <v>209</v>
      </c>
      <c r="D188" s="9" t="s">
        <v>956</v>
      </c>
      <c r="E188" s="9" t="s">
        <v>23</v>
      </c>
      <c r="F188" s="12">
        <f t="shared" si="47"/>
        <v>113</v>
      </c>
      <c r="G188" s="12">
        <v>113</v>
      </c>
      <c r="H188" s="12"/>
      <c r="I188" s="12">
        <f t="shared" si="48"/>
        <v>113</v>
      </c>
      <c r="J188" s="12">
        <v>113</v>
      </c>
      <c r="K188" s="12"/>
    </row>
    <row r="189" spans="1:11" ht="228.75" customHeight="1" x14ac:dyDescent="0.2">
      <c r="A189" s="8" t="s">
        <v>940</v>
      </c>
      <c r="B189" s="8"/>
      <c r="C189" s="8" t="s">
        <v>209</v>
      </c>
      <c r="D189" s="8" t="s">
        <v>233</v>
      </c>
      <c r="E189" s="9"/>
      <c r="F189" s="11">
        <f t="shared" si="47"/>
        <v>50</v>
      </c>
      <c r="G189" s="11">
        <f>G190+G194</f>
        <v>50</v>
      </c>
      <c r="H189" s="11">
        <f>H190+H194</f>
        <v>0</v>
      </c>
      <c r="I189" s="11">
        <f t="shared" si="48"/>
        <v>50</v>
      </c>
      <c r="J189" s="11">
        <f>J190+J194</f>
        <v>50</v>
      </c>
      <c r="K189" s="11">
        <f>K190+K194</f>
        <v>0</v>
      </c>
    </row>
    <row r="190" spans="1:11" ht="105.6" customHeight="1" x14ac:dyDescent="0.2">
      <c r="A190" s="8" t="s">
        <v>958</v>
      </c>
      <c r="B190" s="8"/>
      <c r="C190" s="8" t="s">
        <v>209</v>
      </c>
      <c r="D190" s="8" t="s">
        <v>959</v>
      </c>
      <c r="E190" s="9"/>
      <c r="F190" s="11">
        <f t="shared" si="47"/>
        <v>20</v>
      </c>
      <c r="G190" s="11">
        <f t="shared" ref="G190:H192" si="49">G191</f>
        <v>20</v>
      </c>
      <c r="H190" s="11">
        <f t="shared" si="49"/>
        <v>0</v>
      </c>
      <c r="I190" s="11">
        <f t="shared" si="48"/>
        <v>20</v>
      </c>
      <c r="J190" s="11">
        <f t="shared" ref="J190:K192" si="50">J191</f>
        <v>20</v>
      </c>
      <c r="K190" s="11">
        <f t="shared" si="50"/>
        <v>0</v>
      </c>
    </row>
    <row r="191" spans="1:11" ht="241.9" customHeight="1" x14ac:dyDescent="0.2">
      <c r="A191" s="8" t="s">
        <v>960</v>
      </c>
      <c r="B191" s="9"/>
      <c r="C191" s="8" t="s">
        <v>209</v>
      </c>
      <c r="D191" s="8" t="s">
        <v>961</v>
      </c>
      <c r="E191" s="9"/>
      <c r="F191" s="11">
        <f t="shared" si="47"/>
        <v>20</v>
      </c>
      <c r="G191" s="11">
        <f t="shared" si="49"/>
        <v>20</v>
      </c>
      <c r="H191" s="11">
        <f t="shared" si="49"/>
        <v>0</v>
      </c>
      <c r="I191" s="11">
        <f t="shared" si="48"/>
        <v>20</v>
      </c>
      <c r="J191" s="11">
        <f t="shared" si="50"/>
        <v>20</v>
      </c>
      <c r="K191" s="11">
        <f t="shared" si="50"/>
        <v>0</v>
      </c>
    </row>
    <row r="192" spans="1:11" ht="25.15" customHeight="1" x14ac:dyDescent="0.2">
      <c r="A192" s="23" t="s">
        <v>57</v>
      </c>
      <c r="B192" s="9"/>
      <c r="C192" s="9" t="s">
        <v>209</v>
      </c>
      <c r="D192" s="9" t="s">
        <v>962</v>
      </c>
      <c r="E192" s="9"/>
      <c r="F192" s="12">
        <f t="shared" si="47"/>
        <v>20</v>
      </c>
      <c r="G192" s="12">
        <f t="shared" si="49"/>
        <v>20</v>
      </c>
      <c r="H192" s="12">
        <f t="shared" si="49"/>
        <v>0</v>
      </c>
      <c r="I192" s="12">
        <f t="shared" si="48"/>
        <v>20</v>
      </c>
      <c r="J192" s="12">
        <f t="shared" si="50"/>
        <v>20</v>
      </c>
      <c r="K192" s="12">
        <f t="shared" si="50"/>
        <v>0</v>
      </c>
    </row>
    <row r="193" spans="1:11" ht="84" customHeight="1" x14ac:dyDescent="0.2">
      <c r="A193" s="9" t="s">
        <v>18</v>
      </c>
      <c r="B193" s="9"/>
      <c r="C193" s="9" t="s">
        <v>209</v>
      </c>
      <c r="D193" s="9" t="s">
        <v>962</v>
      </c>
      <c r="E193" s="9" t="s">
        <v>12</v>
      </c>
      <c r="F193" s="12">
        <f t="shared" si="47"/>
        <v>20</v>
      </c>
      <c r="G193" s="12">
        <v>20</v>
      </c>
      <c r="H193" s="12"/>
      <c r="I193" s="12">
        <f t="shared" si="48"/>
        <v>20</v>
      </c>
      <c r="J193" s="12">
        <v>20</v>
      </c>
      <c r="K193" s="12"/>
    </row>
    <row r="194" spans="1:11" ht="101.25" customHeight="1" x14ac:dyDescent="0.2">
      <c r="A194" s="8" t="s">
        <v>963</v>
      </c>
      <c r="B194" s="8"/>
      <c r="C194" s="8" t="s">
        <v>209</v>
      </c>
      <c r="D194" s="8" t="s">
        <v>234</v>
      </c>
      <c r="E194" s="8"/>
      <c r="F194" s="11">
        <f t="shared" si="47"/>
        <v>30</v>
      </c>
      <c r="G194" s="11">
        <f t="shared" ref="G194:H196" si="51">G195</f>
        <v>30</v>
      </c>
      <c r="H194" s="11">
        <f t="shared" si="51"/>
        <v>0</v>
      </c>
      <c r="I194" s="11">
        <f t="shared" si="48"/>
        <v>30</v>
      </c>
      <c r="J194" s="11">
        <f t="shared" ref="J194:K196" si="52">J195</f>
        <v>30</v>
      </c>
      <c r="K194" s="11">
        <f t="shared" si="52"/>
        <v>0</v>
      </c>
    </row>
    <row r="195" spans="1:11" ht="230.45" customHeight="1" x14ac:dyDescent="0.2">
      <c r="A195" s="8" t="s">
        <v>964</v>
      </c>
      <c r="B195" s="9"/>
      <c r="C195" s="8" t="s">
        <v>209</v>
      </c>
      <c r="D195" s="8" t="s">
        <v>965</v>
      </c>
      <c r="E195" s="9"/>
      <c r="F195" s="11">
        <f t="shared" si="47"/>
        <v>30</v>
      </c>
      <c r="G195" s="11">
        <f t="shared" si="51"/>
        <v>30</v>
      </c>
      <c r="H195" s="11">
        <f t="shared" si="51"/>
        <v>0</v>
      </c>
      <c r="I195" s="11">
        <f t="shared" si="48"/>
        <v>30</v>
      </c>
      <c r="J195" s="11">
        <f t="shared" si="52"/>
        <v>30</v>
      </c>
      <c r="K195" s="11">
        <f t="shared" si="52"/>
        <v>0</v>
      </c>
    </row>
    <row r="196" spans="1:11" ht="28.15" customHeight="1" x14ac:dyDescent="0.2">
      <c r="A196" s="23" t="s">
        <v>57</v>
      </c>
      <c r="B196" s="9"/>
      <c r="C196" s="9" t="s">
        <v>209</v>
      </c>
      <c r="D196" s="9" t="s">
        <v>966</v>
      </c>
      <c r="E196" s="9"/>
      <c r="F196" s="12">
        <f t="shared" si="47"/>
        <v>30</v>
      </c>
      <c r="G196" s="12">
        <f t="shared" si="51"/>
        <v>30</v>
      </c>
      <c r="H196" s="12">
        <f t="shared" si="51"/>
        <v>0</v>
      </c>
      <c r="I196" s="12">
        <f t="shared" si="48"/>
        <v>30</v>
      </c>
      <c r="J196" s="12">
        <f t="shared" si="52"/>
        <v>30</v>
      </c>
      <c r="K196" s="12">
        <f t="shared" si="52"/>
        <v>0</v>
      </c>
    </row>
    <row r="197" spans="1:11" ht="91.5" customHeight="1" x14ac:dyDescent="0.2">
      <c r="A197" s="9" t="s">
        <v>18</v>
      </c>
      <c r="B197" s="9"/>
      <c r="C197" s="9" t="s">
        <v>209</v>
      </c>
      <c r="D197" s="9" t="s">
        <v>966</v>
      </c>
      <c r="E197" s="9" t="s">
        <v>12</v>
      </c>
      <c r="F197" s="12">
        <f t="shared" si="47"/>
        <v>30</v>
      </c>
      <c r="G197" s="12">
        <v>30</v>
      </c>
      <c r="H197" s="12"/>
      <c r="I197" s="12">
        <f t="shared" si="48"/>
        <v>30</v>
      </c>
      <c r="J197" s="12">
        <v>30</v>
      </c>
      <c r="K197" s="12"/>
    </row>
    <row r="198" spans="1:11" ht="147" customHeight="1" x14ac:dyDescent="0.2">
      <c r="A198" s="8" t="s">
        <v>1000</v>
      </c>
      <c r="B198" s="8"/>
      <c r="C198" s="8" t="s">
        <v>209</v>
      </c>
      <c r="D198" s="8" t="s">
        <v>241</v>
      </c>
      <c r="E198" s="8"/>
      <c r="F198" s="11">
        <f t="shared" si="47"/>
        <v>23</v>
      </c>
      <c r="G198" s="11">
        <f t="shared" ref="G198:H201" si="53">G199</f>
        <v>23</v>
      </c>
      <c r="H198" s="11">
        <f t="shared" si="53"/>
        <v>0</v>
      </c>
      <c r="I198" s="11">
        <f t="shared" si="48"/>
        <v>23</v>
      </c>
      <c r="J198" s="11">
        <f t="shared" ref="J198:K201" si="54">J199</f>
        <v>23</v>
      </c>
      <c r="K198" s="11">
        <f t="shared" si="54"/>
        <v>0</v>
      </c>
    </row>
    <row r="199" spans="1:11" ht="100.15" customHeight="1" x14ac:dyDescent="0.2">
      <c r="A199" s="8" t="s">
        <v>1001</v>
      </c>
      <c r="B199" s="8"/>
      <c r="C199" s="8" t="s">
        <v>209</v>
      </c>
      <c r="D199" s="8" t="s">
        <v>1002</v>
      </c>
      <c r="E199" s="8"/>
      <c r="F199" s="11">
        <f t="shared" si="47"/>
        <v>23</v>
      </c>
      <c r="G199" s="11">
        <f t="shared" si="53"/>
        <v>23</v>
      </c>
      <c r="H199" s="11">
        <f t="shared" si="53"/>
        <v>0</v>
      </c>
      <c r="I199" s="11">
        <f t="shared" si="48"/>
        <v>23</v>
      </c>
      <c r="J199" s="11">
        <f t="shared" si="54"/>
        <v>23</v>
      </c>
      <c r="K199" s="11">
        <f t="shared" si="54"/>
        <v>0</v>
      </c>
    </row>
    <row r="200" spans="1:11" ht="246" customHeight="1" x14ac:dyDescent="0.2">
      <c r="A200" s="8" t="s">
        <v>1003</v>
      </c>
      <c r="B200" s="8"/>
      <c r="C200" s="8" t="s">
        <v>209</v>
      </c>
      <c r="D200" s="8" t="s">
        <v>1004</v>
      </c>
      <c r="E200" s="8"/>
      <c r="F200" s="11">
        <f t="shared" si="47"/>
        <v>23</v>
      </c>
      <c r="G200" s="11">
        <f t="shared" si="53"/>
        <v>23</v>
      </c>
      <c r="H200" s="11">
        <f t="shared" si="53"/>
        <v>0</v>
      </c>
      <c r="I200" s="11">
        <f t="shared" si="48"/>
        <v>23</v>
      </c>
      <c r="J200" s="11">
        <f t="shared" si="54"/>
        <v>23</v>
      </c>
      <c r="K200" s="11">
        <f t="shared" si="54"/>
        <v>0</v>
      </c>
    </row>
    <row r="201" spans="1:11" ht="23.45" customHeight="1" x14ac:dyDescent="0.2">
      <c r="A201" s="23" t="s">
        <v>57</v>
      </c>
      <c r="B201" s="9"/>
      <c r="C201" s="9" t="s">
        <v>209</v>
      </c>
      <c r="D201" s="9" t="s">
        <v>1005</v>
      </c>
      <c r="E201" s="9"/>
      <c r="F201" s="12">
        <f t="shared" si="47"/>
        <v>23</v>
      </c>
      <c r="G201" s="12">
        <f t="shared" si="53"/>
        <v>23</v>
      </c>
      <c r="H201" s="12">
        <f t="shared" si="53"/>
        <v>0</v>
      </c>
      <c r="I201" s="12">
        <f t="shared" si="48"/>
        <v>23</v>
      </c>
      <c r="J201" s="12">
        <f t="shared" si="54"/>
        <v>23</v>
      </c>
      <c r="K201" s="12">
        <f t="shared" si="54"/>
        <v>0</v>
      </c>
    </row>
    <row r="202" spans="1:11" ht="93" customHeight="1" x14ac:dyDescent="0.2">
      <c r="A202" s="9" t="s">
        <v>18</v>
      </c>
      <c r="B202" s="9"/>
      <c r="C202" s="9" t="s">
        <v>209</v>
      </c>
      <c r="D202" s="9" t="s">
        <v>1005</v>
      </c>
      <c r="E202" s="9" t="s">
        <v>12</v>
      </c>
      <c r="F202" s="12">
        <f t="shared" si="47"/>
        <v>23</v>
      </c>
      <c r="G202" s="12">
        <v>23</v>
      </c>
      <c r="H202" s="12"/>
      <c r="I202" s="12">
        <f t="shared" si="48"/>
        <v>23</v>
      </c>
      <c r="J202" s="12">
        <v>23</v>
      </c>
      <c r="K202" s="12"/>
    </row>
    <row r="203" spans="1:11" ht="138" customHeight="1" x14ac:dyDescent="0.2">
      <c r="A203" s="8" t="s">
        <v>1024</v>
      </c>
      <c r="B203" s="8"/>
      <c r="C203" s="8" t="s">
        <v>209</v>
      </c>
      <c r="D203" s="8" t="s">
        <v>1025</v>
      </c>
      <c r="E203" s="8"/>
      <c r="F203" s="11">
        <f t="shared" ref="F203:F234" si="55">G203+H203</f>
        <v>320</v>
      </c>
      <c r="G203" s="11">
        <f>G204</f>
        <v>320</v>
      </c>
      <c r="H203" s="11">
        <f>H204</f>
        <v>0</v>
      </c>
      <c r="I203" s="11">
        <f t="shared" ref="I203:I220" si="56">J203+K203</f>
        <v>320</v>
      </c>
      <c r="J203" s="11">
        <f>J204</f>
        <v>320</v>
      </c>
      <c r="K203" s="11">
        <f>K204</f>
        <v>0</v>
      </c>
    </row>
    <row r="204" spans="1:11" ht="153" customHeight="1" x14ac:dyDescent="0.2">
      <c r="A204" s="8" t="s">
        <v>1026</v>
      </c>
      <c r="B204" s="8"/>
      <c r="C204" s="8" t="s">
        <v>209</v>
      </c>
      <c r="D204" s="8" t="s">
        <v>1027</v>
      </c>
      <c r="E204" s="8"/>
      <c r="F204" s="11">
        <f t="shared" si="55"/>
        <v>320</v>
      </c>
      <c r="G204" s="11">
        <f>G205+G208+G211</f>
        <v>320</v>
      </c>
      <c r="H204" s="11">
        <f>H205+H208+H211</f>
        <v>0</v>
      </c>
      <c r="I204" s="11">
        <f t="shared" si="56"/>
        <v>320</v>
      </c>
      <c r="J204" s="11">
        <f>J205+J208+J211</f>
        <v>320</v>
      </c>
      <c r="K204" s="11">
        <f>K205+K208+K211</f>
        <v>0</v>
      </c>
    </row>
    <row r="205" spans="1:11" ht="183" customHeight="1" x14ac:dyDescent="0.2">
      <c r="A205" s="8" t="s">
        <v>1036</v>
      </c>
      <c r="B205" s="8"/>
      <c r="C205" s="8" t="s">
        <v>209</v>
      </c>
      <c r="D205" s="8" t="s">
        <v>1028</v>
      </c>
      <c r="E205" s="8"/>
      <c r="F205" s="11">
        <f t="shared" si="55"/>
        <v>300</v>
      </c>
      <c r="G205" s="11">
        <f>G206</f>
        <v>300</v>
      </c>
      <c r="H205" s="11">
        <f>H206</f>
        <v>0</v>
      </c>
      <c r="I205" s="11">
        <f t="shared" si="56"/>
        <v>300</v>
      </c>
      <c r="J205" s="11">
        <f>J206</f>
        <v>300</v>
      </c>
      <c r="K205" s="11">
        <f>K206</f>
        <v>0</v>
      </c>
    </row>
    <row r="206" spans="1:11" ht="37.15" customHeight="1" x14ac:dyDescent="0.2">
      <c r="A206" s="23" t="s">
        <v>57</v>
      </c>
      <c r="B206" s="9"/>
      <c r="C206" s="9" t="s">
        <v>209</v>
      </c>
      <c r="D206" s="9" t="s">
        <v>1030</v>
      </c>
      <c r="E206" s="9"/>
      <c r="F206" s="12">
        <f t="shared" si="55"/>
        <v>300</v>
      </c>
      <c r="G206" s="12">
        <f>G207</f>
        <v>300</v>
      </c>
      <c r="H206" s="12">
        <f>H207</f>
        <v>0</v>
      </c>
      <c r="I206" s="12">
        <f t="shared" si="56"/>
        <v>300</v>
      </c>
      <c r="J206" s="12">
        <f>J207</f>
        <v>300</v>
      </c>
      <c r="K206" s="12">
        <f>K207</f>
        <v>0</v>
      </c>
    </row>
    <row r="207" spans="1:11" ht="93" customHeight="1" x14ac:dyDescent="0.2">
      <c r="A207" s="9" t="s">
        <v>18</v>
      </c>
      <c r="B207" s="9"/>
      <c r="C207" s="9" t="s">
        <v>209</v>
      </c>
      <c r="D207" s="9" t="s">
        <v>1030</v>
      </c>
      <c r="E207" s="9" t="s">
        <v>12</v>
      </c>
      <c r="F207" s="12">
        <f t="shared" si="55"/>
        <v>300</v>
      </c>
      <c r="G207" s="12">
        <v>300</v>
      </c>
      <c r="H207" s="12"/>
      <c r="I207" s="12">
        <f t="shared" si="56"/>
        <v>300</v>
      </c>
      <c r="J207" s="12">
        <v>300</v>
      </c>
      <c r="K207" s="12"/>
    </row>
    <row r="208" spans="1:11" ht="176.45" customHeight="1" x14ac:dyDescent="0.2">
      <c r="A208" s="8" t="s">
        <v>1031</v>
      </c>
      <c r="B208" s="8"/>
      <c r="C208" s="8" t="s">
        <v>209</v>
      </c>
      <c r="D208" s="8" t="s">
        <v>1032</v>
      </c>
      <c r="E208" s="8"/>
      <c r="F208" s="11">
        <f t="shared" si="55"/>
        <v>10</v>
      </c>
      <c r="G208" s="11">
        <f>G209</f>
        <v>10</v>
      </c>
      <c r="H208" s="11">
        <f>H209</f>
        <v>0</v>
      </c>
      <c r="I208" s="11">
        <f t="shared" si="56"/>
        <v>10</v>
      </c>
      <c r="J208" s="11">
        <f>J209</f>
        <v>10</v>
      </c>
      <c r="K208" s="11">
        <f>K209</f>
        <v>0</v>
      </c>
    </row>
    <row r="209" spans="1:11" ht="33" customHeight="1" x14ac:dyDescent="0.2">
      <c r="A209" s="23" t="s">
        <v>57</v>
      </c>
      <c r="B209" s="9"/>
      <c r="C209" s="9" t="s">
        <v>209</v>
      </c>
      <c r="D209" s="9" t="s">
        <v>1029</v>
      </c>
      <c r="E209" s="9"/>
      <c r="F209" s="12">
        <f t="shared" si="55"/>
        <v>10</v>
      </c>
      <c r="G209" s="12">
        <f>G210</f>
        <v>10</v>
      </c>
      <c r="H209" s="12">
        <f>H210</f>
        <v>0</v>
      </c>
      <c r="I209" s="12">
        <f t="shared" si="56"/>
        <v>10</v>
      </c>
      <c r="J209" s="12">
        <f>J210</f>
        <v>10</v>
      </c>
      <c r="K209" s="12">
        <f>K210</f>
        <v>0</v>
      </c>
    </row>
    <row r="210" spans="1:11" ht="93" customHeight="1" x14ac:dyDescent="0.2">
      <c r="A210" s="9" t="s">
        <v>18</v>
      </c>
      <c r="B210" s="9"/>
      <c r="C210" s="9" t="s">
        <v>209</v>
      </c>
      <c r="D210" s="9" t="s">
        <v>1029</v>
      </c>
      <c r="E210" s="9" t="s">
        <v>12</v>
      </c>
      <c r="F210" s="12">
        <f t="shared" si="55"/>
        <v>10</v>
      </c>
      <c r="G210" s="12">
        <v>10</v>
      </c>
      <c r="H210" s="12"/>
      <c r="I210" s="12">
        <f t="shared" si="56"/>
        <v>10</v>
      </c>
      <c r="J210" s="12">
        <v>10</v>
      </c>
      <c r="K210" s="12"/>
    </row>
    <row r="211" spans="1:11" ht="233.45" customHeight="1" x14ac:dyDescent="0.2">
      <c r="A211" s="8" t="s">
        <v>1033</v>
      </c>
      <c r="B211" s="8"/>
      <c r="C211" s="8" t="s">
        <v>209</v>
      </c>
      <c r="D211" s="8" t="s">
        <v>1034</v>
      </c>
      <c r="E211" s="8"/>
      <c r="F211" s="11">
        <f t="shared" si="55"/>
        <v>10</v>
      </c>
      <c r="G211" s="11">
        <f>G212</f>
        <v>10</v>
      </c>
      <c r="H211" s="11">
        <f>H212</f>
        <v>0</v>
      </c>
      <c r="I211" s="11">
        <f t="shared" si="56"/>
        <v>10</v>
      </c>
      <c r="J211" s="11">
        <f>J212</f>
        <v>10</v>
      </c>
      <c r="K211" s="11">
        <f>K212</f>
        <v>0</v>
      </c>
    </row>
    <row r="212" spans="1:11" ht="30.6" customHeight="1" x14ac:dyDescent="0.2">
      <c r="A212" s="23" t="s">
        <v>57</v>
      </c>
      <c r="B212" s="9"/>
      <c r="C212" s="9" t="s">
        <v>209</v>
      </c>
      <c r="D212" s="9" t="s">
        <v>1035</v>
      </c>
      <c r="E212" s="9"/>
      <c r="F212" s="12">
        <f t="shared" si="55"/>
        <v>10</v>
      </c>
      <c r="G212" s="12">
        <f>G213</f>
        <v>10</v>
      </c>
      <c r="H212" s="12">
        <f>H213</f>
        <v>0</v>
      </c>
      <c r="I212" s="12">
        <f t="shared" si="56"/>
        <v>10</v>
      </c>
      <c r="J212" s="12">
        <f>J213</f>
        <v>10</v>
      </c>
      <c r="K212" s="12">
        <f>K213</f>
        <v>0</v>
      </c>
    </row>
    <row r="213" spans="1:11" ht="93" customHeight="1" x14ac:dyDescent="0.2">
      <c r="A213" s="9" t="s">
        <v>18</v>
      </c>
      <c r="B213" s="9"/>
      <c r="C213" s="9" t="s">
        <v>209</v>
      </c>
      <c r="D213" s="9" t="s">
        <v>1035</v>
      </c>
      <c r="E213" s="9" t="s">
        <v>12</v>
      </c>
      <c r="F213" s="12">
        <f t="shared" si="55"/>
        <v>10</v>
      </c>
      <c r="G213" s="12">
        <v>10</v>
      </c>
      <c r="H213" s="12"/>
      <c r="I213" s="12">
        <f t="shared" si="56"/>
        <v>10</v>
      </c>
      <c r="J213" s="12">
        <v>10</v>
      </c>
      <c r="K213" s="12"/>
    </row>
    <row r="214" spans="1:11" ht="36.75" customHeight="1" x14ac:dyDescent="0.2">
      <c r="A214" s="8" t="s">
        <v>227</v>
      </c>
      <c r="B214" s="8"/>
      <c r="C214" s="8" t="s">
        <v>228</v>
      </c>
      <c r="D214" s="8"/>
      <c r="E214" s="8"/>
      <c r="F214" s="11">
        <f t="shared" si="55"/>
        <v>64</v>
      </c>
      <c r="G214" s="11">
        <f t="shared" ref="G214:K218" si="57">G215</f>
        <v>64</v>
      </c>
      <c r="H214" s="11">
        <f t="shared" si="57"/>
        <v>0</v>
      </c>
      <c r="I214" s="11">
        <f t="shared" si="56"/>
        <v>64</v>
      </c>
      <c r="J214" s="11">
        <f t="shared" si="57"/>
        <v>64</v>
      </c>
      <c r="K214" s="11">
        <f t="shared" si="57"/>
        <v>0</v>
      </c>
    </row>
    <row r="215" spans="1:11" ht="57.75" customHeight="1" x14ac:dyDescent="0.2">
      <c r="A215" s="8" t="s">
        <v>229</v>
      </c>
      <c r="B215" s="8"/>
      <c r="C215" s="8" t="s">
        <v>230</v>
      </c>
      <c r="D215" s="8"/>
      <c r="E215" s="8"/>
      <c r="F215" s="11">
        <f t="shared" si="55"/>
        <v>64</v>
      </c>
      <c r="G215" s="11">
        <f t="shared" si="57"/>
        <v>64</v>
      </c>
      <c r="H215" s="11">
        <f t="shared" si="57"/>
        <v>0</v>
      </c>
      <c r="I215" s="11">
        <f t="shared" si="56"/>
        <v>64</v>
      </c>
      <c r="J215" s="11">
        <f t="shared" si="57"/>
        <v>64</v>
      </c>
      <c r="K215" s="11">
        <f t="shared" si="57"/>
        <v>0</v>
      </c>
    </row>
    <row r="216" spans="1:11" ht="33" x14ac:dyDescent="0.2">
      <c r="A216" s="8" t="s">
        <v>146</v>
      </c>
      <c r="B216" s="9"/>
      <c r="C216" s="8" t="s">
        <v>230</v>
      </c>
      <c r="D216" s="8" t="s">
        <v>147</v>
      </c>
      <c r="E216" s="8"/>
      <c r="F216" s="11">
        <f t="shared" si="55"/>
        <v>64</v>
      </c>
      <c r="G216" s="11">
        <f t="shared" si="57"/>
        <v>64</v>
      </c>
      <c r="H216" s="11">
        <f t="shared" si="57"/>
        <v>0</v>
      </c>
      <c r="I216" s="11">
        <f t="shared" si="56"/>
        <v>64</v>
      </c>
      <c r="J216" s="11">
        <f t="shared" si="57"/>
        <v>64</v>
      </c>
      <c r="K216" s="11">
        <f t="shared" si="57"/>
        <v>0</v>
      </c>
    </row>
    <row r="217" spans="1:11" ht="129" customHeight="1" x14ac:dyDescent="0.2">
      <c r="A217" s="7" t="s">
        <v>148</v>
      </c>
      <c r="B217" s="9"/>
      <c r="C217" s="8" t="s">
        <v>230</v>
      </c>
      <c r="D217" s="8" t="s">
        <v>149</v>
      </c>
      <c r="E217" s="8"/>
      <c r="F217" s="11">
        <f t="shared" si="55"/>
        <v>64</v>
      </c>
      <c r="G217" s="11">
        <f t="shared" si="57"/>
        <v>64</v>
      </c>
      <c r="H217" s="11">
        <f t="shared" si="57"/>
        <v>0</v>
      </c>
      <c r="I217" s="11">
        <f t="shared" si="56"/>
        <v>64</v>
      </c>
      <c r="J217" s="11">
        <f t="shared" si="57"/>
        <v>64</v>
      </c>
      <c r="K217" s="11">
        <f t="shared" si="57"/>
        <v>0</v>
      </c>
    </row>
    <row r="218" spans="1:11" ht="73.5" customHeight="1" x14ac:dyDescent="0.2">
      <c r="A218" s="9" t="s">
        <v>69</v>
      </c>
      <c r="B218" s="9"/>
      <c r="C218" s="9" t="s">
        <v>230</v>
      </c>
      <c r="D218" s="9" t="s">
        <v>150</v>
      </c>
      <c r="E218" s="9"/>
      <c r="F218" s="12">
        <f t="shared" si="55"/>
        <v>64</v>
      </c>
      <c r="G218" s="12">
        <f t="shared" si="57"/>
        <v>64</v>
      </c>
      <c r="H218" s="12">
        <f t="shared" si="57"/>
        <v>0</v>
      </c>
      <c r="I218" s="12">
        <f t="shared" si="56"/>
        <v>64</v>
      </c>
      <c r="J218" s="12">
        <f t="shared" si="57"/>
        <v>64</v>
      </c>
      <c r="K218" s="12">
        <f t="shared" si="57"/>
        <v>0</v>
      </c>
    </row>
    <row r="219" spans="1:11" ht="93" customHeight="1" x14ac:dyDescent="0.2">
      <c r="A219" s="9" t="s">
        <v>18</v>
      </c>
      <c r="B219" s="9"/>
      <c r="C219" s="9" t="s">
        <v>230</v>
      </c>
      <c r="D219" s="9" t="s">
        <v>150</v>
      </c>
      <c r="E219" s="9" t="s">
        <v>12</v>
      </c>
      <c r="F219" s="12">
        <f t="shared" si="55"/>
        <v>64</v>
      </c>
      <c r="G219" s="12">
        <v>64</v>
      </c>
      <c r="H219" s="12"/>
      <c r="I219" s="12">
        <f t="shared" si="56"/>
        <v>64</v>
      </c>
      <c r="J219" s="12">
        <v>64</v>
      </c>
      <c r="K219" s="12"/>
    </row>
    <row r="220" spans="1:11" ht="33" x14ac:dyDescent="0.2">
      <c r="A220" s="8" t="s">
        <v>103</v>
      </c>
      <c r="B220" s="8"/>
      <c r="C220" s="8" t="s">
        <v>104</v>
      </c>
      <c r="D220" s="8"/>
      <c r="E220" s="8"/>
      <c r="F220" s="11">
        <f t="shared" si="55"/>
        <v>270554.7</v>
      </c>
      <c r="G220" s="11">
        <f>G221+G227+G247+G268+G235+G259</f>
        <v>267479</v>
      </c>
      <c r="H220" s="11">
        <f>H221+H227+H247+H268+H235+H259</f>
        <v>3075.7</v>
      </c>
      <c r="I220" s="11">
        <f t="shared" si="56"/>
        <v>270691.7</v>
      </c>
      <c r="J220" s="11">
        <f>J221+J227+J247+J268+J235+J259</f>
        <v>267597</v>
      </c>
      <c r="K220" s="11">
        <f>K221+K227+K247+K268+K235+K259</f>
        <v>3094.7</v>
      </c>
    </row>
    <row r="221" spans="1:11" ht="33" x14ac:dyDescent="0.2">
      <c r="A221" s="8" t="s">
        <v>231</v>
      </c>
      <c r="B221" s="8"/>
      <c r="C221" s="8" t="s">
        <v>232</v>
      </c>
      <c r="D221" s="8"/>
      <c r="E221" s="8"/>
      <c r="F221" s="11">
        <f t="shared" si="55"/>
        <v>484</v>
      </c>
      <c r="G221" s="11">
        <f>G222</f>
        <v>0</v>
      </c>
      <c r="H221" s="11">
        <f>H222</f>
        <v>484</v>
      </c>
      <c r="I221" s="11">
        <f t="shared" ref="I221:I255" si="58">J221+K221</f>
        <v>503</v>
      </c>
      <c r="J221" s="11">
        <f>J222</f>
        <v>0</v>
      </c>
      <c r="K221" s="11">
        <f>K222</f>
        <v>503</v>
      </c>
    </row>
    <row r="222" spans="1:11" ht="224.25" customHeight="1" x14ac:dyDescent="0.2">
      <c r="A222" s="7" t="s">
        <v>1151</v>
      </c>
      <c r="B222" s="8"/>
      <c r="C222" s="8" t="s">
        <v>232</v>
      </c>
      <c r="D222" s="8" t="s">
        <v>233</v>
      </c>
      <c r="E222" s="8"/>
      <c r="F222" s="11">
        <f t="shared" si="55"/>
        <v>484</v>
      </c>
      <c r="G222" s="11">
        <f t="shared" ref="G222:K225" si="59">G223</f>
        <v>0</v>
      </c>
      <c r="H222" s="11">
        <f t="shared" si="59"/>
        <v>484</v>
      </c>
      <c r="I222" s="11">
        <f t="shared" si="58"/>
        <v>503</v>
      </c>
      <c r="J222" s="11">
        <f t="shared" si="59"/>
        <v>0</v>
      </c>
      <c r="K222" s="11">
        <f t="shared" si="59"/>
        <v>503</v>
      </c>
    </row>
    <row r="223" spans="1:11" ht="121.5" customHeight="1" x14ac:dyDescent="0.2">
      <c r="A223" s="7" t="s">
        <v>969</v>
      </c>
      <c r="B223" s="8"/>
      <c r="C223" s="8" t="s">
        <v>232</v>
      </c>
      <c r="D223" s="8" t="s">
        <v>234</v>
      </c>
      <c r="E223" s="8"/>
      <c r="F223" s="11">
        <f t="shared" si="55"/>
        <v>484</v>
      </c>
      <c r="G223" s="11">
        <f t="shared" si="59"/>
        <v>0</v>
      </c>
      <c r="H223" s="11">
        <f t="shared" si="59"/>
        <v>484</v>
      </c>
      <c r="I223" s="11">
        <f t="shared" si="58"/>
        <v>503</v>
      </c>
      <c r="J223" s="11">
        <f t="shared" si="59"/>
        <v>0</v>
      </c>
      <c r="K223" s="11">
        <f t="shared" si="59"/>
        <v>503</v>
      </c>
    </row>
    <row r="224" spans="1:11" ht="223.9" customHeight="1" x14ac:dyDescent="0.2">
      <c r="A224" s="7" t="s">
        <v>235</v>
      </c>
      <c r="B224" s="8"/>
      <c r="C224" s="8" t="s">
        <v>232</v>
      </c>
      <c r="D224" s="8" t="s">
        <v>236</v>
      </c>
      <c r="E224" s="8"/>
      <c r="F224" s="11">
        <f t="shared" si="55"/>
        <v>484</v>
      </c>
      <c r="G224" s="11">
        <f t="shared" si="59"/>
        <v>0</v>
      </c>
      <c r="H224" s="11">
        <f t="shared" si="59"/>
        <v>484</v>
      </c>
      <c r="I224" s="11">
        <f t="shared" si="58"/>
        <v>503</v>
      </c>
      <c r="J224" s="11">
        <f t="shared" si="59"/>
        <v>0</v>
      </c>
      <c r="K224" s="11">
        <f t="shared" si="59"/>
        <v>503</v>
      </c>
    </row>
    <row r="225" spans="1:255" ht="54" customHeight="1" x14ac:dyDescent="0.2">
      <c r="A225" s="13" t="s">
        <v>237</v>
      </c>
      <c r="B225" s="9"/>
      <c r="C225" s="9" t="s">
        <v>232</v>
      </c>
      <c r="D225" s="9" t="s">
        <v>238</v>
      </c>
      <c r="E225" s="9"/>
      <c r="F225" s="12">
        <f t="shared" si="55"/>
        <v>484</v>
      </c>
      <c r="G225" s="12">
        <f t="shared" si="59"/>
        <v>0</v>
      </c>
      <c r="H225" s="12">
        <f t="shared" si="59"/>
        <v>484</v>
      </c>
      <c r="I225" s="12">
        <f t="shared" si="58"/>
        <v>503</v>
      </c>
      <c r="J225" s="12">
        <f t="shared" si="59"/>
        <v>0</v>
      </c>
      <c r="K225" s="12">
        <f t="shared" si="59"/>
        <v>503</v>
      </c>
    </row>
    <row r="226" spans="1:255" ht="207.75" customHeight="1" x14ac:dyDescent="0.2">
      <c r="A226" s="13" t="s">
        <v>17</v>
      </c>
      <c r="B226" s="9"/>
      <c r="C226" s="9" t="s">
        <v>232</v>
      </c>
      <c r="D226" s="9" t="s">
        <v>238</v>
      </c>
      <c r="E226" s="9" t="s">
        <v>11</v>
      </c>
      <c r="F226" s="12">
        <f t="shared" si="55"/>
        <v>484</v>
      </c>
      <c r="G226" s="12"/>
      <c r="H226" s="12">
        <v>484</v>
      </c>
      <c r="I226" s="12">
        <f t="shared" si="58"/>
        <v>503</v>
      </c>
      <c r="J226" s="12"/>
      <c r="K226" s="12">
        <v>503</v>
      </c>
    </row>
    <row r="227" spans="1:255" s="24" customFormat="1" ht="43.5" customHeight="1" x14ac:dyDescent="0.2">
      <c r="A227" s="8" t="s">
        <v>239</v>
      </c>
      <c r="B227" s="8"/>
      <c r="C227" s="8" t="s">
        <v>240</v>
      </c>
      <c r="D227" s="8"/>
      <c r="E227" s="8"/>
      <c r="F227" s="11">
        <f t="shared" si="55"/>
        <v>2591.6999999999998</v>
      </c>
      <c r="G227" s="11">
        <f t="shared" ref="G227:H229" si="60">G228</f>
        <v>0</v>
      </c>
      <c r="H227" s="11">
        <f t="shared" si="60"/>
        <v>2591.6999999999998</v>
      </c>
      <c r="I227" s="11">
        <f t="shared" si="58"/>
        <v>2591.6999999999998</v>
      </c>
      <c r="J227" s="11">
        <f t="shared" ref="J227:K229" si="61">J228</f>
        <v>0</v>
      </c>
      <c r="K227" s="11">
        <f t="shared" si="61"/>
        <v>2591.6999999999998</v>
      </c>
    </row>
    <row r="228" spans="1:255" s="24" customFormat="1" ht="135" customHeight="1" x14ac:dyDescent="0.2">
      <c r="A228" s="7" t="s">
        <v>938</v>
      </c>
      <c r="B228" s="8"/>
      <c r="C228" s="8" t="s">
        <v>240</v>
      </c>
      <c r="D228" s="8" t="s">
        <v>241</v>
      </c>
      <c r="E228" s="8"/>
      <c r="F228" s="11">
        <f t="shared" si="55"/>
        <v>2591.6999999999998</v>
      </c>
      <c r="G228" s="11">
        <f t="shared" si="60"/>
        <v>0</v>
      </c>
      <c r="H228" s="11">
        <f t="shared" si="60"/>
        <v>2591.6999999999998</v>
      </c>
      <c r="I228" s="11">
        <f t="shared" si="58"/>
        <v>2591.6999999999998</v>
      </c>
      <c r="J228" s="11">
        <f t="shared" si="61"/>
        <v>0</v>
      </c>
      <c r="K228" s="11">
        <f t="shared" si="61"/>
        <v>2591.6999999999998</v>
      </c>
    </row>
    <row r="229" spans="1:255" s="24" customFormat="1" ht="81.75" customHeight="1" x14ac:dyDescent="0.2">
      <c r="A229" s="7" t="s">
        <v>996</v>
      </c>
      <c r="B229" s="8"/>
      <c r="C229" s="8" t="s">
        <v>240</v>
      </c>
      <c r="D229" s="8" t="s">
        <v>997</v>
      </c>
      <c r="E229" s="8"/>
      <c r="F229" s="11">
        <f t="shared" si="55"/>
        <v>2591.6999999999998</v>
      </c>
      <c r="G229" s="11">
        <f t="shared" si="60"/>
        <v>0</v>
      </c>
      <c r="H229" s="11">
        <f t="shared" si="60"/>
        <v>2591.6999999999998</v>
      </c>
      <c r="I229" s="11">
        <f t="shared" si="58"/>
        <v>2591.6999999999998</v>
      </c>
      <c r="J229" s="11">
        <f t="shared" si="61"/>
        <v>0</v>
      </c>
      <c r="K229" s="11">
        <f t="shared" si="61"/>
        <v>2591.6999999999998</v>
      </c>
    </row>
    <row r="230" spans="1:255" s="24" customFormat="1" ht="182.25" customHeight="1" x14ac:dyDescent="0.2">
      <c r="A230" s="7" t="s">
        <v>242</v>
      </c>
      <c r="B230" s="8"/>
      <c r="C230" s="8" t="s">
        <v>240</v>
      </c>
      <c r="D230" s="8" t="s">
        <v>1006</v>
      </c>
      <c r="E230" s="8"/>
      <c r="F230" s="11">
        <f t="shared" si="55"/>
        <v>2591.6999999999998</v>
      </c>
      <c r="G230" s="11">
        <f>G231+G233</f>
        <v>0</v>
      </c>
      <c r="H230" s="11">
        <f>H231+H233</f>
        <v>2591.6999999999998</v>
      </c>
      <c r="I230" s="11">
        <f t="shared" si="58"/>
        <v>2591.6999999999998</v>
      </c>
      <c r="J230" s="11">
        <f>J231+J233</f>
        <v>0</v>
      </c>
      <c r="K230" s="11">
        <f>K231+K233</f>
        <v>2591.6999999999998</v>
      </c>
    </row>
    <row r="231" spans="1:255" s="24" customFormat="1" ht="124.15" customHeight="1" x14ac:dyDescent="0.2">
      <c r="A231" s="13" t="s">
        <v>1047</v>
      </c>
      <c r="B231" s="9"/>
      <c r="C231" s="9" t="s">
        <v>240</v>
      </c>
      <c r="D231" s="9" t="s">
        <v>1094</v>
      </c>
      <c r="E231" s="9"/>
      <c r="F231" s="12">
        <f>G231+H231</f>
        <v>60</v>
      </c>
      <c r="G231" s="12">
        <f>G232</f>
        <v>0</v>
      </c>
      <c r="H231" s="12">
        <f>H232</f>
        <v>60</v>
      </c>
      <c r="I231" s="12">
        <f>J231+K231</f>
        <v>60</v>
      </c>
      <c r="J231" s="12">
        <f>J232</f>
        <v>0</v>
      </c>
      <c r="K231" s="12">
        <f>K232</f>
        <v>60</v>
      </c>
    </row>
    <row r="232" spans="1:255" s="24" customFormat="1" ht="39" customHeight="1" x14ac:dyDescent="0.2">
      <c r="A232" s="9" t="s">
        <v>15</v>
      </c>
      <c r="B232" s="9"/>
      <c r="C232" s="9" t="s">
        <v>240</v>
      </c>
      <c r="D232" s="9" t="s">
        <v>1094</v>
      </c>
      <c r="E232" s="9" t="s">
        <v>14</v>
      </c>
      <c r="F232" s="12">
        <f>G232+H232</f>
        <v>60</v>
      </c>
      <c r="G232" s="12"/>
      <c r="H232" s="12">
        <v>60</v>
      </c>
      <c r="I232" s="12">
        <f>J232+K232</f>
        <v>60</v>
      </c>
      <c r="J232" s="12"/>
      <c r="K232" s="12">
        <v>60</v>
      </c>
    </row>
    <row r="233" spans="1:255" ht="145.9" customHeight="1" x14ac:dyDescent="0.2">
      <c r="A233" s="13" t="s">
        <v>1047</v>
      </c>
      <c r="B233" s="8"/>
      <c r="C233" s="9" t="s">
        <v>240</v>
      </c>
      <c r="D233" s="9" t="s">
        <v>1007</v>
      </c>
      <c r="E233" s="8"/>
      <c r="F233" s="12">
        <f t="shared" si="55"/>
        <v>2531.6999999999998</v>
      </c>
      <c r="G233" s="12">
        <f>G234</f>
        <v>0</v>
      </c>
      <c r="H233" s="12">
        <f>H234</f>
        <v>2531.6999999999998</v>
      </c>
      <c r="I233" s="12">
        <f>J233+K233</f>
        <v>2531.6999999999998</v>
      </c>
      <c r="J233" s="12">
        <f>J234</f>
        <v>0</v>
      </c>
      <c r="K233" s="12">
        <f>K234</f>
        <v>2531.6999999999998</v>
      </c>
      <c r="L233" s="24"/>
      <c r="M233" s="24"/>
      <c r="N233" s="24"/>
      <c r="O233" s="24"/>
      <c r="P233" s="24"/>
      <c r="Q233" s="24"/>
      <c r="R233" s="24"/>
      <c r="S233" s="24"/>
      <c r="T233" s="24"/>
      <c r="U233" s="24"/>
      <c r="V233" s="24"/>
      <c r="W233" s="24"/>
      <c r="X233" s="24"/>
      <c r="Y233" s="24"/>
      <c r="Z233" s="24"/>
      <c r="AA233" s="24"/>
      <c r="AB233" s="24"/>
      <c r="AC233" s="24"/>
      <c r="AD233" s="24"/>
      <c r="AE233" s="24"/>
      <c r="AF233" s="24"/>
      <c r="AG233" s="24"/>
      <c r="AH233" s="24"/>
      <c r="AI233" s="24"/>
      <c r="AJ233" s="24"/>
      <c r="AK233" s="24"/>
      <c r="AL233" s="24"/>
      <c r="AM233" s="24"/>
      <c r="AN233" s="24"/>
      <c r="AO233" s="24"/>
      <c r="AP233" s="24"/>
      <c r="AQ233" s="24"/>
      <c r="AR233" s="24"/>
      <c r="AS233" s="24"/>
      <c r="AT233" s="24"/>
      <c r="AU233" s="24"/>
      <c r="AV233" s="24"/>
      <c r="AW233" s="24"/>
      <c r="AX233" s="24"/>
      <c r="AY233" s="24"/>
      <c r="AZ233" s="24"/>
      <c r="BA233" s="24"/>
      <c r="BB233" s="24"/>
      <c r="BC233" s="24"/>
      <c r="BD233" s="24"/>
      <c r="BE233" s="24"/>
      <c r="BF233" s="24"/>
      <c r="BG233" s="24"/>
      <c r="BH233" s="24"/>
      <c r="BI233" s="24"/>
      <c r="BJ233" s="24"/>
      <c r="BK233" s="24"/>
      <c r="BL233" s="24"/>
      <c r="BM233" s="24"/>
      <c r="BN233" s="24"/>
      <c r="BO233" s="24"/>
      <c r="BP233" s="24"/>
      <c r="BQ233" s="24"/>
      <c r="BR233" s="24"/>
      <c r="BS233" s="24"/>
      <c r="BT233" s="24"/>
      <c r="BU233" s="24"/>
      <c r="BV233" s="24"/>
      <c r="BW233" s="24"/>
      <c r="BX233" s="24"/>
      <c r="BY233" s="24"/>
      <c r="BZ233" s="24"/>
      <c r="CA233" s="24"/>
      <c r="CB233" s="24"/>
      <c r="CC233" s="24"/>
      <c r="CD233" s="24"/>
      <c r="CE233" s="24"/>
      <c r="CF233" s="24"/>
      <c r="CG233" s="24"/>
      <c r="CH233" s="24"/>
      <c r="CI233" s="24"/>
      <c r="CJ233" s="24"/>
      <c r="CK233" s="24"/>
      <c r="CL233" s="24"/>
      <c r="CM233" s="24"/>
      <c r="CN233" s="24"/>
      <c r="CO233" s="24"/>
      <c r="CP233" s="24"/>
      <c r="CQ233" s="24"/>
      <c r="CR233" s="24"/>
      <c r="CS233" s="24"/>
      <c r="CT233" s="24"/>
      <c r="CU233" s="24"/>
      <c r="CV233" s="24"/>
      <c r="CW233" s="24"/>
      <c r="CX233" s="24"/>
      <c r="CY233" s="24"/>
      <c r="CZ233" s="24"/>
      <c r="DA233" s="24"/>
      <c r="DB233" s="24"/>
      <c r="DC233" s="24"/>
      <c r="DD233" s="24"/>
      <c r="DE233" s="24"/>
      <c r="DF233" s="24"/>
      <c r="DG233" s="24"/>
      <c r="DH233" s="24"/>
      <c r="DI233" s="24"/>
      <c r="DJ233" s="24"/>
      <c r="DK233" s="24"/>
      <c r="DL233" s="24"/>
      <c r="DM233" s="24"/>
      <c r="DN233" s="24"/>
      <c r="DO233" s="24"/>
      <c r="DP233" s="24"/>
      <c r="DQ233" s="24"/>
      <c r="DR233" s="24"/>
      <c r="DS233" s="24"/>
      <c r="DT233" s="24"/>
      <c r="DU233" s="24"/>
      <c r="DV233" s="24"/>
      <c r="DW233" s="24"/>
      <c r="DX233" s="24"/>
      <c r="DY233" s="24"/>
      <c r="DZ233" s="24"/>
      <c r="EA233" s="24"/>
      <c r="EB233" s="24"/>
      <c r="EC233" s="24"/>
      <c r="ED233" s="24"/>
      <c r="EE233" s="24"/>
      <c r="EF233" s="24"/>
      <c r="EG233" s="24"/>
      <c r="EH233" s="24"/>
      <c r="EI233" s="24"/>
      <c r="EJ233" s="24"/>
      <c r="EK233" s="24"/>
      <c r="EL233" s="24"/>
      <c r="EM233" s="24"/>
      <c r="EN233" s="24"/>
      <c r="EO233" s="24"/>
      <c r="EP233" s="24"/>
      <c r="EQ233" s="24"/>
      <c r="ER233" s="24"/>
      <c r="ES233" s="24"/>
      <c r="ET233" s="24"/>
      <c r="EU233" s="24"/>
      <c r="EV233" s="24"/>
      <c r="EW233" s="24"/>
      <c r="EX233" s="24"/>
      <c r="EY233" s="24"/>
      <c r="EZ233" s="24"/>
      <c r="FA233" s="24"/>
      <c r="FB233" s="24"/>
      <c r="FC233" s="24"/>
      <c r="FD233" s="24"/>
      <c r="FE233" s="24"/>
      <c r="FF233" s="24"/>
      <c r="FG233" s="24"/>
      <c r="FH233" s="24"/>
      <c r="FI233" s="24"/>
      <c r="FJ233" s="24"/>
      <c r="FK233" s="24"/>
      <c r="FL233" s="24"/>
      <c r="FM233" s="24"/>
      <c r="FN233" s="24"/>
      <c r="FO233" s="24"/>
      <c r="FP233" s="24"/>
      <c r="FQ233" s="24"/>
      <c r="FR233" s="24"/>
      <c r="FS233" s="24"/>
      <c r="FT233" s="24"/>
      <c r="FU233" s="24"/>
      <c r="FV233" s="24"/>
      <c r="FW233" s="24"/>
      <c r="FX233" s="24"/>
      <c r="FY233" s="24"/>
      <c r="FZ233" s="24"/>
      <c r="GA233" s="24"/>
      <c r="GB233" s="24"/>
      <c r="GC233" s="24"/>
      <c r="GD233" s="24"/>
      <c r="GE233" s="24"/>
      <c r="GF233" s="24"/>
      <c r="GG233" s="24"/>
      <c r="GH233" s="24"/>
      <c r="GI233" s="24"/>
      <c r="GJ233" s="24"/>
      <c r="GK233" s="24"/>
      <c r="GL233" s="24"/>
      <c r="GM233" s="24"/>
      <c r="GN233" s="24"/>
      <c r="GO233" s="24"/>
      <c r="GP233" s="24"/>
      <c r="GQ233" s="24"/>
      <c r="GR233" s="24"/>
      <c r="GS233" s="24"/>
      <c r="GT233" s="24"/>
      <c r="GU233" s="24"/>
      <c r="GV233" s="24"/>
      <c r="GW233" s="24"/>
      <c r="GX233" s="24"/>
      <c r="GY233" s="24"/>
      <c r="GZ233" s="24"/>
      <c r="HA233" s="24"/>
      <c r="HB233" s="24"/>
      <c r="HC233" s="24"/>
      <c r="HD233" s="24"/>
      <c r="HE233" s="24"/>
      <c r="HF233" s="24"/>
      <c r="HG233" s="24"/>
      <c r="HH233" s="24"/>
      <c r="HI233" s="24"/>
      <c r="HJ233" s="24"/>
      <c r="HK233" s="24"/>
      <c r="HL233" s="24"/>
      <c r="HM233" s="24"/>
      <c r="HN233" s="24"/>
      <c r="HO233" s="24"/>
      <c r="HP233" s="24"/>
      <c r="HQ233" s="24"/>
      <c r="HR233" s="24"/>
      <c r="HS233" s="24"/>
      <c r="HT233" s="24"/>
      <c r="HU233" s="24"/>
      <c r="HV233" s="24"/>
      <c r="HW233" s="24"/>
      <c r="HX233" s="24"/>
      <c r="HY233" s="24"/>
      <c r="HZ233" s="24"/>
      <c r="IA233" s="24"/>
      <c r="IB233" s="24"/>
      <c r="IC233" s="24"/>
      <c r="ID233" s="24"/>
      <c r="IE233" s="24"/>
      <c r="IF233" s="24"/>
      <c r="IG233" s="24"/>
      <c r="IH233" s="24"/>
      <c r="II233" s="24"/>
      <c r="IJ233" s="24"/>
      <c r="IK233" s="24"/>
      <c r="IL233" s="24"/>
      <c r="IM233" s="24"/>
      <c r="IN233" s="24"/>
      <c r="IO233" s="24"/>
      <c r="IP233" s="24"/>
      <c r="IQ233" s="24"/>
      <c r="IR233" s="24"/>
      <c r="IS233" s="24"/>
      <c r="IT233" s="24"/>
      <c r="IU233" s="24"/>
    </row>
    <row r="234" spans="1:255" ht="40.5" customHeight="1" x14ac:dyDescent="0.2">
      <c r="A234" s="9" t="s">
        <v>15</v>
      </c>
      <c r="B234" s="9"/>
      <c r="C234" s="9" t="s">
        <v>240</v>
      </c>
      <c r="D234" s="9" t="s">
        <v>1007</v>
      </c>
      <c r="E234" s="9" t="s">
        <v>14</v>
      </c>
      <c r="F234" s="12">
        <f t="shared" si="55"/>
        <v>2531.6999999999998</v>
      </c>
      <c r="G234" s="12"/>
      <c r="H234" s="12">
        <v>2531.6999999999998</v>
      </c>
      <c r="I234" s="12">
        <f t="shared" si="58"/>
        <v>2531.6999999999998</v>
      </c>
      <c r="J234" s="12"/>
      <c r="K234" s="12">
        <v>2531.6999999999998</v>
      </c>
      <c r="L234" s="24"/>
      <c r="M234" s="24"/>
      <c r="N234" s="24"/>
      <c r="O234" s="24"/>
      <c r="P234" s="24"/>
      <c r="Q234" s="24"/>
      <c r="R234" s="24"/>
      <c r="S234" s="24"/>
      <c r="T234" s="24"/>
      <c r="U234" s="24"/>
      <c r="V234" s="24"/>
      <c r="W234" s="24"/>
      <c r="X234" s="24"/>
      <c r="Y234" s="24"/>
      <c r="Z234" s="24"/>
      <c r="AA234" s="24"/>
      <c r="AB234" s="24"/>
      <c r="AC234" s="24"/>
      <c r="AD234" s="24"/>
      <c r="AE234" s="24"/>
      <c r="AF234" s="24"/>
      <c r="AG234" s="24"/>
      <c r="AH234" s="24"/>
      <c r="AI234" s="24"/>
      <c r="AJ234" s="24"/>
      <c r="AK234" s="24"/>
      <c r="AL234" s="24"/>
      <c r="AM234" s="24"/>
      <c r="AN234" s="24"/>
      <c r="AO234" s="24"/>
      <c r="AP234" s="24"/>
      <c r="AQ234" s="24"/>
      <c r="AR234" s="24"/>
      <c r="AS234" s="24"/>
      <c r="AT234" s="24"/>
      <c r="AU234" s="24"/>
      <c r="AV234" s="24"/>
      <c r="AW234" s="24"/>
      <c r="AX234" s="24"/>
      <c r="AY234" s="24"/>
      <c r="AZ234" s="24"/>
      <c r="BA234" s="24"/>
      <c r="BB234" s="24"/>
      <c r="BC234" s="24"/>
      <c r="BD234" s="24"/>
      <c r="BE234" s="24"/>
      <c r="BF234" s="24"/>
      <c r="BG234" s="24"/>
      <c r="BH234" s="24"/>
      <c r="BI234" s="24"/>
      <c r="BJ234" s="24"/>
      <c r="BK234" s="24"/>
      <c r="BL234" s="24"/>
      <c r="BM234" s="24"/>
      <c r="BN234" s="24"/>
      <c r="BO234" s="24"/>
      <c r="BP234" s="24"/>
      <c r="BQ234" s="24"/>
      <c r="BR234" s="24"/>
      <c r="BS234" s="24"/>
      <c r="BT234" s="24"/>
      <c r="BU234" s="24"/>
      <c r="BV234" s="24"/>
      <c r="BW234" s="24"/>
      <c r="BX234" s="24"/>
      <c r="BY234" s="24"/>
      <c r="BZ234" s="24"/>
      <c r="CA234" s="24"/>
      <c r="CB234" s="24"/>
      <c r="CC234" s="24"/>
      <c r="CD234" s="24"/>
      <c r="CE234" s="24"/>
      <c r="CF234" s="24"/>
      <c r="CG234" s="24"/>
      <c r="CH234" s="24"/>
      <c r="CI234" s="24"/>
      <c r="CJ234" s="24"/>
      <c r="CK234" s="24"/>
      <c r="CL234" s="24"/>
      <c r="CM234" s="24"/>
      <c r="CN234" s="24"/>
      <c r="CO234" s="24"/>
      <c r="CP234" s="24"/>
      <c r="CQ234" s="24"/>
      <c r="CR234" s="24"/>
      <c r="CS234" s="24"/>
      <c r="CT234" s="24"/>
      <c r="CU234" s="24"/>
      <c r="CV234" s="24"/>
      <c r="CW234" s="24"/>
      <c r="CX234" s="24"/>
      <c r="CY234" s="24"/>
      <c r="CZ234" s="24"/>
      <c r="DA234" s="24"/>
      <c r="DB234" s="24"/>
      <c r="DC234" s="24"/>
      <c r="DD234" s="24"/>
      <c r="DE234" s="24"/>
      <c r="DF234" s="24"/>
      <c r="DG234" s="24"/>
      <c r="DH234" s="24"/>
      <c r="DI234" s="24"/>
      <c r="DJ234" s="24"/>
      <c r="DK234" s="24"/>
      <c r="DL234" s="24"/>
      <c r="DM234" s="24"/>
      <c r="DN234" s="24"/>
      <c r="DO234" s="24"/>
      <c r="DP234" s="24"/>
      <c r="DQ234" s="24"/>
      <c r="DR234" s="24"/>
      <c r="DS234" s="24"/>
      <c r="DT234" s="24"/>
      <c r="DU234" s="24"/>
      <c r="DV234" s="24"/>
      <c r="DW234" s="24"/>
      <c r="DX234" s="24"/>
      <c r="DY234" s="24"/>
      <c r="DZ234" s="24"/>
      <c r="EA234" s="24"/>
      <c r="EB234" s="24"/>
      <c r="EC234" s="24"/>
      <c r="ED234" s="24"/>
      <c r="EE234" s="24"/>
      <c r="EF234" s="24"/>
      <c r="EG234" s="24"/>
      <c r="EH234" s="24"/>
      <c r="EI234" s="24"/>
      <c r="EJ234" s="24"/>
      <c r="EK234" s="24"/>
      <c r="EL234" s="24"/>
      <c r="EM234" s="24"/>
      <c r="EN234" s="24"/>
      <c r="EO234" s="24"/>
      <c r="EP234" s="24"/>
      <c r="EQ234" s="24"/>
      <c r="ER234" s="24"/>
      <c r="ES234" s="24"/>
      <c r="ET234" s="24"/>
      <c r="EU234" s="24"/>
      <c r="EV234" s="24"/>
      <c r="EW234" s="24"/>
      <c r="EX234" s="24"/>
      <c r="EY234" s="24"/>
      <c r="EZ234" s="24"/>
      <c r="FA234" s="24"/>
      <c r="FB234" s="24"/>
      <c r="FC234" s="24"/>
      <c r="FD234" s="24"/>
      <c r="FE234" s="24"/>
      <c r="FF234" s="24"/>
      <c r="FG234" s="24"/>
      <c r="FH234" s="24"/>
      <c r="FI234" s="24"/>
      <c r="FJ234" s="24"/>
      <c r="FK234" s="24"/>
      <c r="FL234" s="24"/>
      <c r="FM234" s="24"/>
      <c r="FN234" s="24"/>
      <c r="FO234" s="24"/>
      <c r="FP234" s="24"/>
      <c r="FQ234" s="24"/>
      <c r="FR234" s="24"/>
      <c r="FS234" s="24"/>
      <c r="FT234" s="24"/>
      <c r="FU234" s="24"/>
      <c r="FV234" s="24"/>
      <c r="FW234" s="24"/>
      <c r="FX234" s="24"/>
      <c r="FY234" s="24"/>
      <c r="FZ234" s="24"/>
      <c r="GA234" s="24"/>
      <c r="GB234" s="24"/>
      <c r="GC234" s="24"/>
      <c r="GD234" s="24"/>
      <c r="GE234" s="24"/>
      <c r="GF234" s="24"/>
      <c r="GG234" s="24"/>
      <c r="GH234" s="24"/>
      <c r="GI234" s="24"/>
      <c r="GJ234" s="24"/>
      <c r="GK234" s="24"/>
      <c r="GL234" s="24"/>
      <c r="GM234" s="24"/>
      <c r="GN234" s="24"/>
      <c r="GO234" s="24"/>
      <c r="GP234" s="24"/>
      <c r="GQ234" s="24"/>
      <c r="GR234" s="24"/>
      <c r="GS234" s="24"/>
      <c r="GT234" s="24"/>
      <c r="GU234" s="24"/>
      <c r="GV234" s="24"/>
      <c r="GW234" s="24"/>
      <c r="GX234" s="24"/>
      <c r="GY234" s="24"/>
      <c r="GZ234" s="24"/>
      <c r="HA234" s="24"/>
      <c r="HB234" s="24"/>
      <c r="HC234" s="24"/>
      <c r="HD234" s="24"/>
      <c r="HE234" s="24"/>
      <c r="HF234" s="24"/>
      <c r="HG234" s="24"/>
      <c r="HH234" s="24"/>
      <c r="HI234" s="24"/>
      <c r="HJ234" s="24"/>
      <c r="HK234" s="24"/>
      <c r="HL234" s="24"/>
      <c r="HM234" s="24"/>
      <c r="HN234" s="24"/>
      <c r="HO234" s="24"/>
      <c r="HP234" s="24"/>
      <c r="HQ234" s="24"/>
      <c r="HR234" s="24"/>
      <c r="HS234" s="24"/>
      <c r="HT234" s="24"/>
      <c r="HU234" s="24"/>
      <c r="HV234" s="24"/>
      <c r="HW234" s="24"/>
      <c r="HX234" s="24"/>
      <c r="HY234" s="24"/>
      <c r="HZ234" s="24"/>
      <c r="IA234" s="24"/>
      <c r="IB234" s="24"/>
      <c r="IC234" s="24"/>
      <c r="ID234" s="24"/>
      <c r="IE234" s="24"/>
      <c r="IF234" s="24"/>
      <c r="IG234" s="24"/>
      <c r="IH234" s="24"/>
      <c r="II234" s="24"/>
      <c r="IJ234" s="24"/>
      <c r="IK234" s="24"/>
      <c r="IL234" s="24"/>
      <c r="IM234" s="24"/>
      <c r="IN234" s="24"/>
      <c r="IO234" s="24"/>
      <c r="IP234" s="24"/>
      <c r="IQ234" s="24"/>
      <c r="IR234" s="24"/>
      <c r="IS234" s="24"/>
      <c r="IT234" s="24"/>
      <c r="IU234" s="24"/>
    </row>
    <row r="235" spans="1:255" s="24" customFormat="1" ht="40.5" customHeight="1" x14ac:dyDescent="0.2">
      <c r="A235" s="8" t="s">
        <v>105</v>
      </c>
      <c r="B235" s="8"/>
      <c r="C235" s="8" t="s">
        <v>106</v>
      </c>
      <c r="D235" s="8"/>
      <c r="E235" s="8"/>
      <c r="F235" s="11">
        <f t="shared" ref="F235:F242" si="62">G235+H235</f>
        <v>32165</v>
      </c>
      <c r="G235" s="11">
        <f>G236</f>
        <v>32165</v>
      </c>
      <c r="H235" s="11">
        <f>H236</f>
        <v>0</v>
      </c>
      <c r="I235" s="11">
        <f>J235+K235</f>
        <v>32165</v>
      </c>
      <c r="J235" s="11">
        <f>J236</f>
        <v>32165</v>
      </c>
      <c r="K235" s="11">
        <f>K236</f>
        <v>0</v>
      </c>
    </row>
    <row r="236" spans="1:255" s="24" customFormat="1" ht="163.5" customHeight="1" x14ac:dyDescent="0.2">
      <c r="A236" s="7" t="s">
        <v>928</v>
      </c>
      <c r="B236" s="8"/>
      <c r="C236" s="8" t="s">
        <v>106</v>
      </c>
      <c r="D236" s="8" t="s">
        <v>107</v>
      </c>
      <c r="E236" s="8"/>
      <c r="F236" s="11">
        <f t="shared" si="62"/>
        <v>32165</v>
      </c>
      <c r="G236" s="11">
        <f>G237</f>
        <v>32165</v>
      </c>
      <c r="H236" s="11">
        <f>H237</f>
        <v>0</v>
      </c>
      <c r="I236" s="11">
        <f>J236+K236</f>
        <v>32165</v>
      </c>
      <c r="J236" s="11">
        <f>J237</f>
        <v>32165</v>
      </c>
      <c r="K236" s="11">
        <f>K237</f>
        <v>0</v>
      </c>
    </row>
    <row r="237" spans="1:255" s="24" customFormat="1" ht="62.25" customHeight="1" x14ac:dyDescent="0.2">
      <c r="A237" s="7" t="s">
        <v>372</v>
      </c>
      <c r="B237" s="8"/>
      <c r="C237" s="8" t="s">
        <v>106</v>
      </c>
      <c r="D237" s="8" t="s">
        <v>108</v>
      </c>
      <c r="E237" s="8"/>
      <c r="F237" s="11">
        <f t="shared" si="62"/>
        <v>32165</v>
      </c>
      <c r="G237" s="11">
        <f>G238+G241+G244</f>
        <v>32165</v>
      </c>
      <c r="H237" s="11">
        <f>H238+H241+H244</f>
        <v>0</v>
      </c>
      <c r="I237" s="11">
        <f>J237+K237</f>
        <v>32165</v>
      </c>
      <c r="J237" s="11">
        <f>J238+J241+J244</f>
        <v>32165</v>
      </c>
      <c r="K237" s="11">
        <f>K238+K241+K244</f>
        <v>0</v>
      </c>
    </row>
    <row r="238" spans="1:255" s="24" customFormat="1" ht="92.25" customHeight="1" x14ac:dyDescent="0.2">
      <c r="A238" s="7" t="s">
        <v>109</v>
      </c>
      <c r="B238" s="8"/>
      <c r="C238" s="8" t="s">
        <v>106</v>
      </c>
      <c r="D238" s="8" t="s">
        <v>110</v>
      </c>
      <c r="E238" s="8"/>
      <c r="F238" s="11">
        <f t="shared" si="62"/>
        <v>1027</v>
      </c>
      <c r="G238" s="11">
        <f>G239</f>
        <v>1027</v>
      </c>
      <c r="H238" s="11">
        <f>H239</f>
        <v>0</v>
      </c>
      <c r="I238" s="11">
        <f>J238+K238</f>
        <v>1027</v>
      </c>
      <c r="J238" s="11">
        <f>J239</f>
        <v>1027</v>
      </c>
      <c r="K238" s="11">
        <f>K239</f>
        <v>0</v>
      </c>
    </row>
    <row r="239" spans="1:255" ht="97.5" customHeight="1" x14ac:dyDescent="0.2">
      <c r="A239" s="13" t="s">
        <v>34</v>
      </c>
      <c r="B239" s="8"/>
      <c r="C239" s="9" t="s">
        <v>106</v>
      </c>
      <c r="D239" s="9" t="s">
        <v>111</v>
      </c>
      <c r="E239" s="8"/>
      <c r="F239" s="12">
        <f t="shared" si="62"/>
        <v>1027</v>
      </c>
      <c r="G239" s="12">
        <f>G240</f>
        <v>1027</v>
      </c>
      <c r="H239" s="12">
        <f>H240</f>
        <v>0</v>
      </c>
      <c r="I239" s="12">
        <f>J239+K239</f>
        <v>1027</v>
      </c>
      <c r="J239" s="12">
        <f>J240</f>
        <v>1027</v>
      </c>
      <c r="K239" s="12">
        <f>K240</f>
        <v>0</v>
      </c>
      <c r="L239" s="24"/>
      <c r="M239" s="24"/>
      <c r="N239" s="24"/>
      <c r="O239" s="24"/>
      <c r="P239" s="24"/>
      <c r="Q239" s="24"/>
      <c r="R239" s="24"/>
      <c r="S239" s="24"/>
      <c r="T239" s="24"/>
      <c r="U239" s="24"/>
      <c r="V239" s="24"/>
      <c r="W239" s="24"/>
      <c r="X239" s="24"/>
      <c r="Y239" s="24"/>
      <c r="Z239" s="24"/>
      <c r="AA239" s="24"/>
      <c r="AB239" s="24"/>
      <c r="AC239" s="24"/>
      <c r="AD239" s="24"/>
      <c r="AE239" s="24"/>
      <c r="AF239" s="24"/>
      <c r="AG239" s="24"/>
      <c r="AH239" s="24"/>
      <c r="AI239" s="24"/>
      <c r="AJ239" s="24"/>
      <c r="AK239" s="24"/>
      <c r="AL239" s="24"/>
      <c r="AM239" s="24"/>
      <c r="AN239" s="24"/>
      <c r="AO239" s="24"/>
      <c r="AP239" s="24"/>
      <c r="AQ239" s="24"/>
      <c r="AR239" s="24"/>
      <c r="AS239" s="24"/>
      <c r="AT239" s="24"/>
      <c r="AU239" s="24"/>
      <c r="AV239" s="24"/>
      <c r="AW239" s="24"/>
      <c r="AX239" s="24"/>
      <c r="AY239" s="24"/>
      <c r="AZ239" s="24"/>
      <c r="BA239" s="24"/>
      <c r="BB239" s="24"/>
      <c r="BC239" s="24"/>
      <c r="BD239" s="24"/>
      <c r="BE239" s="24"/>
      <c r="BF239" s="24"/>
      <c r="BG239" s="24"/>
      <c r="BH239" s="24"/>
      <c r="BI239" s="24"/>
      <c r="BJ239" s="24"/>
      <c r="BK239" s="24"/>
      <c r="BL239" s="24"/>
      <c r="BM239" s="24"/>
      <c r="BN239" s="24"/>
      <c r="BO239" s="24"/>
      <c r="BP239" s="24"/>
      <c r="BQ239" s="24"/>
      <c r="BR239" s="24"/>
      <c r="BS239" s="24"/>
      <c r="BT239" s="24"/>
      <c r="BU239" s="24"/>
      <c r="BV239" s="24"/>
      <c r="BW239" s="24"/>
      <c r="BX239" s="24"/>
      <c r="BY239" s="24"/>
      <c r="BZ239" s="24"/>
      <c r="CA239" s="24"/>
      <c r="CB239" s="24"/>
      <c r="CC239" s="24"/>
      <c r="CD239" s="24"/>
      <c r="CE239" s="24"/>
      <c r="CF239" s="24"/>
      <c r="CG239" s="24"/>
      <c r="CH239" s="24"/>
      <c r="CI239" s="24"/>
      <c r="CJ239" s="24"/>
      <c r="CK239" s="24"/>
      <c r="CL239" s="24"/>
      <c r="CM239" s="24"/>
      <c r="CN239" s="24"/>
      <c r="CO239" s="24"/>
      <c r="CP239" s="24"/>
      <c r="CQ239" s="24"/>
      <c r="CR239" s="24"/>
      <c r="CS239" s="24"/>
      <c r="CT239" s="24"/>
      <c r="CU239" s="24"/>
      <c r="CV239" s="24"/>
      <c r="CW239" s="24"/>
      <c r="CX239" s="24"/>
      <c r="CY239" s="24"/>
      <c r="CZ239" s="24"/>
      <c r="DA239" s="24"/>
      <c r="DB239" s="24"/>
      <c r="DC239" s="24"/>
      <c r="DD239" s="24"/>
      <c r="DE239" s="24"/>
      <c r="DF239" s="24"/>
      <c r="DG239" s="24"/>
      <c r="DH239" s="24"/>
      <c r="DI239" s="24"/>
      <c r="DJ239" s="24"/>
      <c r="DK239" s="24"/>
      <c r="DL239" s="24"/>
      <c r="DM239" s="24"/>
      <c r="DN239" s="24"/>
      <c r="DO239" s="24"/>
      <c r="DP239" s="24"/>
      <c r="DQ239" s="24"/>
      <c r="DR239" s="24"/>
      <c r="DS239" s="24"/>
      <c r="DT239" s="24"/>
      <c r="DU239" s="24"/>
      <c r="DV239" s="24"/>
      <c r="DW239" s="24"/>
      <c r="DX239" s="24"/>
      <c r="DY239" s="24"/>
      <c r="DZ239" s="24"/>
      <c r="EA239" s="24"/>
      <c r="EB239" s="24"/>
      <c r="EC239" s="24"/>
      <c r="ED239" s="24"/>
      <c r="EE239" s="24"/>
      <c r="EF239" s="24"/>
      <c r="EG239" s="24"/>
      <c r="EH239" s="24"/>
      <c r="EI239" s="24"/>
      <c r="EJ239" s="24"/>
      <c r="EK239" s="24"/>
      <c r="EL239" s="24"/>
      <c r="EM239" s="24"/>
      <c r="EN239" s="24"/>
      <c r="EO239" s="24"/>
      <c r="EP239" s="24"/>
      <c r="EQ239" s="24"/>
      <c r="ER239" s="24"/>
      <c r="ES239" s="24"/>
      <c r="ET239" s="24"/>
      <c r="EU239" s="24"/>
      <c r="EV239" s="24"/>
      <c r="EW239" s="24"/>
      <c r="EX239" s="24"/>
      <c r="EY239" s="24"/>
      <c r="EZ239" s="24"/>
      <c r="FA239" s="24"/>
      <c r="FB239" s="24"/>
      <c r="FC239" s="24"/>
      <c r="FD239" s="24"/>
      <c r="FE239" s="24"/>
      <c r="FF239" s="24"/>
      <c r="FG239" s="24"/>
      <c r="FH239" s="24"/>
      <c r="FI239" s="24"/>
      <c r="FJ239" s="24"/>
      <c r="FK239" s="24"/>
      <c r="FL239" s="24"/>
      <c r="FM239" s="24"/>
      <c r="FN239" s="24"/>
      <c r="FO239" s="24"/>
      <c r="FP239" s="24"/>
      <c r="FQ239" s="24"/>
      <c r="FR239" s="24"/>
      <c r="FS239" s="24"/>
      <c r="FT239" s="24"/>
      <c r="FU239" s="24"/>
      <c r="FV239" s="24"/>
      <c r="FW239" s="24"/>
      <c r="FX239" s="24"/>
      <c r="FY239" s="24"/>
      <c r="FZ239" s="24"/>
      <c r="GA239" s="24"/>
      <c r="GB239" s="24"/>
      <c r="GC239" s="24"/>
      <c r="GD239" s="24"/>
      <c r="GE239" s="24"/>
      <c r="GF239" s="24"/>
      <c r="GG239" s="24"/>
      <c r="GH239" s="24"/>
      <c r="GI239" s="24"/>
      <c r="GJ239" s="24"/>
      <c r="GK239" s="24"/>
      <c r="GL239" s="24"/>
      <c r="GM239" s="24"/>
      <c r="GN239" s="24"/>
      <c r="GO239" s="24"/>
      <c r="GP239" s="24"/>
      <c r="GQ239" s="24"/>
      <c r="GR239" s="24"/>
      <c r="GS239" s="24"/>
      <c r="GT239" s="24"/>
      <c r="GU239" s="24"/>
      <c r="GV239" s="24"/>
      <c r="GW239" s="24"/>
      <c r="GX239" s="24"/>
      <c r="GY239" s="24"/>
      <c r="GZ239" s="24"/>
      <c r="HA239" s="24"/>
      <c r="HB239" s="24"/>
      <c r="HC239" s="24"/>
      <c r="HD239" s="24"/>
      <c r="HE239" s="24"/>
      <c r="HF239" s="24"/>
      <c r="HG239" s="24"/>
      <c r="HH239" s="24"/>
      <c r="HI239" s="24"/>
      <c r="HJ239" s="24"/>
      <c r="HK239" s="24"/>
      <c r="HL239" s="24"/>
      <c r="HM239" s="24"/>
      <c r="HN239" s="24"/>
      <c r="HO239" s="24"/>
      <c r="HP239" s="24"/>
      <c r="HQ239" s="24"/>
      <c r="HR239" s="24"/>
      <c r="HS239" s="24"/>
      <c r="HT239" s="24"/>
      <c r="HU239" s="24"/>
      <c r="HV239" s="24"/>
      <c r="HW239" s="24"/>
      <c r="HX239" s="24"/>
      <c r="HY239" s="24"/>
      <c r="HZ239" s="24"/>
      <c r="IA239" s="24"/>
      <c r="IB239" s="24"/>
      <c r="IC239" s="24"/>
      <c r="ID239" s="24"/>
      <c r="IE239" s="24"/>
      <c r="IF239" s="24"/>
      <c r="IG239" s="24"/>
      <c r="IH239" s="24"/>
      <c r="II239" s="24"/>
      <c r="IJ239" s="24"/>
      <c r="IK239" s="24"/>
      <c r="IL239" s="24"/>
      <c r="IM239" s="24"/>
      <c r="IN239" s="24"/>
      <c r="IO239" s="24"/>
      <c r="IP239" s="24"/>
      <c r="IQ239" s="24"/>
      <c r="IR239" s="24"/>
      <c r="IS239" s="24"/>
      <c r="IT239" s="24"/>
      <c r="IU239" s="24"/>
    </row>
    <row r="240" spans="1:255" ht="113.25" customHeight="1" x14ac:dyDescent="0.2">
      <c r="A240" s="9" t="s">
        <v>16</v>
      </c>
      <c r="B240" s="8"/>
      <c r="C240" s="9" t="s">
        <v>106</v>
      </c>
      <c r="D240" s="9" t="s">
        <v>111</v>
      </c>
      <c r="E240" s="9" t="s">
        <v>13</v>
      </c>
      <c r="F240" s="12">
        <f t="shared" si="62"/>
        <v>1027</v>
      </c>
      <c r="G240" s="12">
        <v>1027</v>
      </c>
      <c r="H240" s="12"/>
      <c r="I240" s="12">
        <f t="shared" ref="I240:I245" si="63">J240+K240</f>
        <v>1027</v>
      </c>
      <c r="J240" s="12">
        <v>1027</v>
      </c>
      <c r="K240" s="12"/>
      <c r="L240" s="24"/>
      <c r="M240" s="24"/>
      <c r="N240" s="24"/>
      <c r="O240" s="24"/>
      <c r="P240" s="24"/>
      <c r="Q240" s="24"/>
      <c r="R240" s="24"/>
      <c r="S240" s="24"/>
      <c r="T240" s="24"/>
      <c r="U240" s="24"/>
      <c r="V240" s="24"/>
      <c r="W240" s="24"/>
      <c r="X240" s="24"/>
      <c r="Y240" s="24"/>
      <c r="Z240" s="24"/>
      <c r="AA240" s="24"/>
      <c r="AB240" s="24"/>
      <c r="AC240" s="24"/>
      <c r="AD240" s="24"/>
      <c r="AE240" s="24"/>
      <c r="AF240" s="24"/>
      <c r="AG240" s="24"/>
      <c r="AH240" s="24"/>
      <c r="AI240" s="24"/>
      <c r="AJ240" s="24"/>
      <c r="AK240" s="24"/>
      <c r="AL240" s="24"/>
      <c r="AM240" s="24"/>
      <c r="AN240" s="24"/>
      <c r="AO240" s="24"/>
      <c r="AP240" s="24"/>
      <c r="AQ240" s="24"/>
      <c r="AR240" s="24"/>
      <c r="AS240" s="24"/>
      <c r="AT240" s="24"/>
      <c r="AU240" s="24"/>
      <c r="AV240" s="24"/>
      <c r="AW240" s="24"/>
      <c r="AX240" s="24"/>
      <c r="AY240" s="24"/>
      <c r="AZ240" s="24"/>
      <c r="BA240" s="24"/>
      <c r="BB240" s="24"/>
      <c r="BC240" s="24"/>
      <c r="BD240" s="24"/>
      <c r="BE240" s="24"/>
      <c r="BF240" s="24"/>
      <c r="BG240" s="24"/>
      <c r="BH240" s="24"/>
      <c r="BI240" s="24"/>
      <c r="BJ240" s="24"/>
      <c r="BK240" s="24"/>
      <c r="BL240" s="24"/>
      <c r="BM240" s="24"/>
      <c r="BN240" s="24"/>
      <c r="BO240" s="24"/>
      <c r="BP240" s="24"/>
      <c r="BQ240" s="24"/>
      <c r="BR240" s="24"/>
      <c r="BS240" s="24"/>
      <c r="BT240" s="24"/>
      <c r="BU240" s="24"/>
      <c r="BV240" s="24"/>
      <c r="BW240" s="24"/>
      <c r="BX240" s="24"/>
      <c r="BY240" s="24"/>
      <c r="BZ240" s="24"/>
      <c r="CA240" s="24"/>
      <c r="CB240" s="24"/>
      <c r="CC240" s="24"/>
      <c r="CD240" s="24"/>
      <c r="CE240" s="24"/>
      <c r="CF240" s="24"/>
      <c r="CG240" s="24"/>
      <c r="CH240" s="24"/>
      <c r="CI240" s="24"/>
      <c r="CJ240" s="24"/>
      <c r="CK240" s="24"/>
      <c r="CL240" s="24"/>
      <c r="CM240" s="24"/>
      <c r="CN240" s="24"/>
      <c r="CO240" s="24"/>
      <c r="CP240" s="24"/>
      <c r="CQ240" s="24"/>
      <c r="CR240" s="24"/>
      <c r="CS240" s="24"/>
      <c r="CT240" s="24"/>
      <c r="CU240" s="24"/>
      <c r="CV240" s="24"/>
      <c r="CW240" s="24"/>
      <c r="CX240" s="24"/>
      <c r="CY240" s="24"/>
      <c r="CZ240" s="24"/>
      <c r="DA240" s="24"/>
      <c r="DB240" s="24"/>
      <c r="DC240" s="24"/>
      <c r="DD240" s="24"/>
      <c r="DE240" s="24"/>
      <c r="DF240" s="24"/>
      <c r="DG240" s="24"/>
      <c r="DH240" s="24"/>
      <c r="DI240" s="24"/>
      <c r="DJ240" s="24"/>
      <c r="DK240" s="24"/>
      <c r="DL240" s="24"/>
      <c r="DM240" s="24"/>
      <c r="DN240" s="24"/>
      <c r="DO240" s="24"/>
      <c r="DP240" s="24"/>
      <c r="DQ240" s="24"/>
      <c r="DR240" s="24"/>
      <c r="DS240" s="24"/>
      <c r="DT240" s="24"/>
      <c r="DU240" s="24"/>
      <c r="DV240" s="24"/>
      <c r="DW240" s="24"/>
      <c r="DX240" s="24"/>
      <c r="DY240" s="24"/>
      <c r="DZ240" s="24"/>
      <c r="EA240" s="24"/>
      <c r="EB240" s="24"/>
      <c r="EC240" s="24"/>
      <c r="ED240" s="24"/>
      <c r="EE240" s="24"/>
      <c r="EF240" s="24"/>
      <c r="EG240" s="24"/>
      <c r="EH240" s="24"/>
      <c r="EI240" s="24"/>
      <c r="EJ240" s="24"/>
      <c r="EK240" s="24"/>
      <c r="EL240" s="24"/>
      <c r="EM240" s="24"/>
      <c r="EN240" s="24"/>
      <c r="EO240" s="24"/>
      <c r="EP240" s="24"/>
      <c r="EQ240" s="24"/>
      <c r="ER240" s="24"/>
      <c r="ES240" s="24"/>
      <c r="ET240" s="24"/>
      <c r="EU240" s="24"/>
      <c r="EV240" s="24"/>
      <c r="EW240" s="24"/>
      <c r="EX240" s="24"/>
      <c r="EY240" s="24"/>
      <c r="EZ240" s="24"/>
      <c r="FA240" s="24"/>
      <c r="FB240" s="24"/>
      <c r="FC240" s="24"/>
      <c r="FD240" s="24"/>
      <c r="FE240" s="24"/>
      <c r="FF240" s="24"/>
      <c r="FG240" s="24"/>
      <c r="FH240" s="24"/>
      <c r="FI240" s="24"/>
      <c r="FJ240" s="24"/>
      <c r="FK240" s="24"/>
      <c r="FL240" s="24"/>
      <c r="FM240" s="24"/>
      <c r="FN240" s="24"/>
      <c r="FO240" s="24"/>
      <c r="FP240" s="24"/>
      <c r="FQ240" s="24"/>
      <c r="FR240" s="24"/>
      <c r="FS240" s="24"/>
      <c r="FT240" s="24"/>
      <c r="FU240" s="24"/>
      <c r="FV240" s="24"/>
      <c r="FW240" s="24"/>
      <c r="FX240" s="24"/>
      <c r="FY240" s="24"/>
      <c r="FZ240" s="24"/>
      <c r="GA240" s="24"/>
      <c r="GB240" s="24"/>
      <c r="GC240" s="24"/>
      <c r="GD240" s="24"/>
      <c r="GE240" s="24"/>
      <c r="GF240" s="24"/>
      <c r="GG240" s="24"/>
      <c r="GH240" s="24"/>
      <c r="GI240" s="24"/>
      <c r="GJ240" s="24"/>
      <c r="GK240" s="24"/>
      <c r="GL240" s="24"/>
      <c r="GM240" s="24"/>
      <c r="GN240" s="24"/>
      <c r="GO240" s="24"/>
      <c r="GP240" s="24"/>
      <c r="GQ240" s="24"/>
      <c r="GR240" s="24"/>
      <c r="GS240" s="24"/>
      <c r="GT240" s="24"/>
      <c r="GU240" s="24"/>
      <c r="GV240" s="24"/>
      <c r="GW240" s="24"/>
      <c r="GX240" s="24"/>
      <c r="GY240" s="24"/>
      <c r="GZ240" s="24"/>
      <c r="HA240" s="24"/>
      <c r="HB240" s="24"/>
      <c r="HC240" s="24"/>
      <c r="HD240" s="24"/>
      <c r="HE240" s="24"/>
      <c r="HF240" s="24"/>
      <c r="HG240" s="24"/>
      <c r="HH240" s="24"/>
      <c r="HI240" s="24"/>
      <c r="HJ240" s="24"/>
      <c r="HK240" s="24"/>
      <c r="HL240" s="24"/>
      <c r="HM240" s="24"/>
      <c r="HN240" s="24"/>
      <c r="HO240" s="24"/>
      <c r="HP240" s="24"/>
      <c r="HQ240" s="24"/>
      <c r="HR240" s="24"/>
      <c r="HS240" s="24"/>
      <c r="HT240" s="24"/>
      <c r="HU240" s="24"/>
      <c r="HV240" s="24"/>
      <c r="HW240" s="24"/>
      <c r="HX240" s="24"/>
      <c r="HY240" s="24"/>
      <c r="HZ240" s="24"/>
      <c r="IA240" s="24"/>
      <c r="IB240" s="24"/>
      <c r="IC240" s="24"/>
      <c r="ID240" s="24"/>
      <c r="IE240" s="24"/>
      <c r="IF240" s="24"/>
      <c r="IG240" s="24"/>
      <c r="IH240" s="24"/>
      <c r="II240" s="24"/>
      <c r="IJ240" s="24"/>
      <c r="IK240" s="24"/>
      <c r="IL240" s="24"/>
      <c r="IM240" s="24"/>
      <c r="IN240" s="24"/>
      <c r="IO240" s="24"/>
      <c r="IP240" s="24"/>
      <c r="IQ240" s="24"/>
      <c r="IR240" s="24"/>
      <c r="IS240" s="24"/>
      <c r="IT240" s="24"/>
      <c r="IU240" s="24"/>
    </row>
    <row r="241" spans="1:255" s="24" customFormat="1" ht="165" customHeight="1" x14ac:dyDescent="0.2">
      <c r="A241" s="7" t="s">
        <v>112</v>
      </c>
      <c r="B241" s="8"/>
      <c r="C241" s="8" t="s">
        <v>106</v>
      </c>
      <c r="D241" s="8" t="s">
        <v>113</v>
      </c>
      <c r="E241" s="8"/>
      <c r="F241" s="11">
        <f t="shared" si="62"/>
        <v>24572</v>
      </c>
      <c r="G241" s="11">
        <f>G242</f>
        <v>24572</v>
      </c>
      <c r="H241" s="11">
        <f>H242</f>
        <v>0</v>
      </c>
      <c r="I241" s="11">
        <f t="shared" si="63"/>
        <v>24572</v>
      </c>
      <c r="J241" s="11">
        <f>J242</f>
        <v>24572</v>
      </c>
      <c r="K241" s="11">
        <f>K242</f>
        <v>0</v>
      </c>
    </row>
    <row r="242" spans="1:255" ht="100.5" customHeight="1" x14ac:dyDescent="0.2">
      <c r="A242" s="13" t="s">
        <v>48</v>
      </c>
      <c r="B242" s="8"/>
      <c r="C242" s="9" t="s">
        <v>106</v>
      </c>
      <c r="D242" s="9" t="s">
        <v>114</v>
      </c>
      <c r="E242" s="8"/>
      <c r="F242" s="12">
        <f t="shared" si="62"/>
        <v>24572</v>
      </c>
      <c r="G242" s="12">
        <f>G243</f>
        <v>24572</v>
      </c>
      <c r="H242" s="12">
        <f>H243</f>
        <v>0</v>
      </c>
      <c r="I242" s="12">
        <f t="shared" si="63"/>
        <v>24572</v>
      </c>
      <c r="J242" s="12">
        <f>J243</f>
        <v>24572</v>
      </c>
      <c r="K242" s="12">
        <f>K243</f>
        <v>0</v>
      </c>
      <c r="L242" s="24"/>
      <c r="M242" s="24"/>
      <c r="N242" s="24"/>
      <c r="O242" s="24"/>
      <c r="P242" s="24"/>
      <c r="Q242" s="24"/>
      <c r="R242" s="24"/>
      <c r="S242" s="24"/>
      <c r="T242" s="24"/>
      <c r="U242" s="24"/>
      <c r="V242" s="24"/>
      <c r="W242" s="24"/>
      <c r="X242" s="24"/>
      <c r="Y242" s="24"/>
      <c r="Z242" s="24"/>
      <c r="AA242" s="24"/>
      <c r="AB242" s="24"/>
      <c r="AC242" s="24"/>
      <c r="AD242" s="24"/>
      <c r="AE242" s="24"/>
      <c r="AF242" s="24"/>
      <c r="AG242" s="24"/>
      <c r="AH242" s="24"/>
      <c r="AI242" s="24"/>
      <c r="AJ242" s="24"/>
      <c r="AK242" s="24"/>
      <c r="AL242" s="24"/>
      <c r="AM242" s="24"/>
      <c r="AN242" s="24"/>
      <c r="AO242" s="24"/>
      <c r="AP242" s="24"/>
      <c r="AQ242" s="24"/>
      <c r="AR242" s="24"/>
      <c r="AS242" s="24"/>
      <c r="AT242" s="24"/>
      <c r="AU242" s="24"/>
      <c r="AV242" s="24"/>
      <c r="AW242" s="24"/>
      <c r="AX242" s="24"/>
      <c r="AY242" s="24"/>
      <c r="AZ242" s="24"/>
      <c r="BA242" s="24"/>
      <c r="BB242" s="24"/>
      <c r="BC242" s="24"/>
      <c r="BD242" s="24"/>
      <c r="BE242" s="24"/>
      <c r="BF242" s="24"/>
      <c r="BG242" s="24"/>
      <c r="BH242" s="24"/>
      <c r="BI242" s="24"/>
      <c r="BJ242" s="24"/>
      <c r="BK242" s="24"/>
      <c r="BL242" s="24"/>
      <c r="BM242" s="24"/>
      <c r="BN242" s="24"/>
      <c r="BO242" s="24"/>
      <c r="BP242" s="24"/>
      <c r="BQ242" s="24"/>
      <c r="BR242" s="24"/>
      <c r="BS242" s="24"/>
      <c r="BT242" s="24"/>
      <c r="BU242" s="24"/>
      <c r="BV242" s="24"/>
      <c r="BW242" s="24"/>
      <c r="BX242" s="24"/>
      <c r="BY242" s="24"/>
      <c r="BZ242" s="24"/>
      <c r="CA242" s="24"/>
      <c r="CB242" s="24"/>
      <c r="CC242" s="24"/>
      <c r="CD242" s="24"/>
      <c r="CE242" s="24"/>
      <c r="CF242" s="24"/>
      <c r="CG242" s="24"/>
      <c r="CH242" s="24"/>
      <c r="CI242" s="24"/>
      <c r="CJ242" s="24"/>
      <c r="CK242" s="24"/>
      <c r="CL242" s="24"/>
      <c r="CM242" s="24"/>
      <c r="CN242" s="24"/>
      <c r="CO242" s="24"/>
      <c r="CP242" s="24"/>
      <c r="CQ242" s="24"/>
      <c r="CR242" s="24"/>
      <c r="CS242" s="24"/>
      <c r="CT242" s="24"/>
      <c r="CU242" s="24"/>
      <c r="CV242" s="24"/>
      <c r="CW242" s="24"/>
      <c r="CX242" s="24"/>
      <c r="CY242" s="24"/>
      <c r="CZ242" s="24"/>
      <c r="DA242" s="24"/>
      <c r="DB242" s="24"/>
      <c r="DC242" s="24"/>
      <c r="DD242" s="24"/>
      <c r="DE242" s="24"/>
      <c r="DF242" s="24"/>
      <c r="DG242" s="24"/>
      <c r="DH242" s="24"/>
      <c r="DI242" s="24"/>
      <c r="DJ242" s="24"/>
      <c r="DK242" s="24"/>
      <c r="DL242" s="24"/>
      <c r="DM242" s="24"/>
      <c r="DN242" s="24"/>
      <c r="DO242" s="24"/>
      <c r="DP242" s="24"/>
      <c r="DQ242" s="24"/>
      <c r="DR242" s="24"/>
      <c r="DS242" s="24"/>
      <c r="DT242" s="24"/>
      <c r="DU242" s="24"/>
      <c r="DV242" s="24"/>
      <c r="DW242" s="24"/>
      <c r="DX242" s="24"/>
      <c r="DY242" s="24"/>
      <c r="DZ242" s="24"/>
      <c r="EA242" s="24"/>
      <c r="EB242" s="24"/>
      <c r="EC242" s="24"/>
      <c r="ED242" s="24"/>
      <c r="EE242" s="24"/>
      <c r="EF242" s="24"/>
      <c r="EG242" s="24"/>
      <c r="EH242" s="24"/>
      <c r="EI242" s="24"/>
      <c r="EJ242" s="24"/>
      <c r="EK242" s="24"/>
      <c r="EL242" s="24"/>
      <c r="EM242" s="24"/>
      <c r="EN242" s="24"/>
      <c r="EO242" s="24"/>
      <c r="EP242" s="24"/>
      <c r="EQ242" s="24"/>
      <c r="ER242" s="24"/>
      <c r="ES242" s="24"/>
      <c r="ET242" s="24"/>
      <c r="EU242" s="24"/>
      <c r="EV242" s="24"/>
      <c r="EW242" s="24"/>
      <c r="EX242" s="24"/>
      <c r="EY242" s="24"/>
      <c r="EZ242" s="24"/>
      <c r="FA242" s="24"/>
      <c r="FB242" s="24"/>
      <c r="FC242" s="24"/>
      <c r="FD242" s="24"/>
      <c r="FE242" s="24"/>
      <c r="FF242" s="24"/>
      <c r="FG242" s="24"/>
      <c r="FH242" s="24"/>
      <c r="FI242" s="24"/>
      <c r="FJ242" s="24"/>
      <c r="FK242" s="24"/>
      <c r="FL242" s="24"/>
      <c r="FM242" s="24"/>
      <c r="FN242" s="24"/>
      <c r="FO242" s="24"/>
      <c r="FP242" s="24"/>
      <c r="FQ242" s="24"/>
      <c r="FR242" s="24"/>
      <c r="FS242" s="24"/>
      <c r="FT242" s="24"/>
      <c r="FU242" s="24"/>
      <c r="FV242" s="24"/>
      <c r="FW242" s="24"/>
      <c r="FX242" s="24"/>
      <c r="FY242" s="24"/>
      <c r="FZ242" s="24"/>
      <c r="GA242" s="24"/>
      <c r="GB242" s="24"/>
      <c r="GC242" s="24"/>
      <c r="GD242" s="24"/>
      <c r="GE242" s="24"/>
      <c r="GF242" s="24"/>
      <c r="GG242" s="24"/>
      <c r="GH242" s="24"/>
      <c r="GI242" s="24"/>
      <c r="GJ242" s="24"/>
      <c r="GK242" s="24"/>
      <c r="GL242" s="24"/>
      <c r="GM242" s="24"/>
      <c r="GN242" s="24"/>
      <c r="GO242" s="24"/>
      <c r="GP242" s="24"/>
      <c r="GQ242" s="24"/>
      <c r="GR242" s="24"/>
      <c r="GS242" s="24"/>
      <c r="GT242" s="24"/>
      <c r="GU242" s="24"/>
      <c r="GV242" s="24"/>
      <c r="GW242" s="24"/>
      <c r="GX242" s="24"/>
      <c r="GY242" s="24"/>
      <c r="GZ242" s="24"/>
      <c r="HA242" s="24"/>
      <c r="HB242" s="24"/>
      <c r="HC242" s="24"/>
      <c r="HD242" s="24"/>
      <c r="HE242" s="24"/>
      <c r="HF242" s="24"/>
      <c r="HG242" s="24"/>
      <c r="HH242" s="24"/>
      <c r="HI242" s="24"/>
      <c r="HJ242" s="24"/>
      <c r="HK242" s="24"/>
      <c r="HL242" s="24"/>
      <c r="HM242" s="24"/>
      <c r="HN242" s="24"/>
      <c r="HO242" s="24"/>
      <c r="HP242" s="24"/>
      <c r="HQ242" s="24"/>
      <c r="HR242" s="24"/>
      <c r="HS242" s="24"/>
      <c r="HT242" s="24"/>
      <c r="HU242" s="24"/>
      <c r="HV242" s="24"/>
      <c r="HW242" s="24"/>
      <c r="HX242" s="24"/>
      <c r="HY242" s="24"/>
      <c r="HZ242" s="24"/>
      <c r="IA242" s="24"/>
      <c r="IB242" s="24"/>
      <c r="IC242" s="24"/>
      <c r="ID242" s="24"/>
      <c r="IE242" s="24"/>
      <c r="IF242" s="24"/>
      <c r="IG242" s="24"/>
      <c r="IH242" s="24"/>
      <c r="II242" s="24"/>
      <c r="IJ242" s="24"/>
      <c r="IK242" s="24"/>
      <c r="IL242" s="24"/>
      <c r="IM242" s="24"/>
      <c r="IN242" s="24"/>
      <c r="IO242" s="24"/>
      <c r="IP242" s="24"/>
      <c r="IQ242" s="24"/>
      <c r="IR242" s="24"/>
      <c r="IS242" s="24"/>
      <c r="IT242" s="24"/>
      <c r="IU242" s="24"/>
    </row>
    <row r="243" spans="1:255" ht="117.75" customHeight="1" x14ac:dyDescent="0.2">
      <c r="A243" s="9" t="s">
        <v>16</v>
      </c>
      <c r="B243" s="8"/>
      <c r="C243" s="9" t="s">
        <v>106</v>
      </c>
      <c r="D243" s="9" t="s">
        <v>114</v>
      </c>
      <c r="E243" s="9" t="s">
        <v>13</v>
      </c>
      <c r="F243" s="12">
        <f>G243+H243</f>
        <v>24572</v>
      </c>
      <c r="G243" s="12">
        <v>24572</v>
      </c>
      <c r="H243" s="12"/>
      <c r="I243" s="12">
        <f t="shared" si="63"/>
        <v>24572</v>
      </c>
      <c r="J243" s="12">
        <v>24572</v>
      </c>
      <c r="K243" s="12"/>
      <c r="L243" s="24"/>
      <c r="M243" s="24"/>
      <c r="N243" s="24"/>
      <c r="O243" s="24"/>
      <c r="P243" s="24"/>
      <c r="Q243" s="24"/>
      <c r="R243" s="24"/>
      <c r="S243" s="24"/>
      <c r="T243" s="24"/>
      <c r="U243" s="24"/>
      <c r="V243" s="24"/>
      <c r="W243" s="24"/>
      <c r="X243" s="24"/>
      <c r="Y243" s="24"/>
      <c r="Z243" s="24"/>
      <c r="AA243" s="24"/>
      <c r="AB243" s="24"/>
      <c r="AC243" s="24"/>
      <c r="AD243" s="24"/>
      <c r="AE243" s="24"/>
      <c r="AF243" s="24"/>
      <c r="AG243" s="24"/>
      <c r="AH243" s="24"/>
      <c r="AI243" s="24"/>
      <c r="AJ243" s="24"/>
      <c r="AK243" s="24"/>
      <c r="AL243" s="24"/>
      <c r="AM243" s="24"/>
      <c r="AN243" s="24"/>
      <c r="AO243" s="24"/>
      <c r="AP243" s="24"/>
      <c r="AQ243" s="24"/>
      <c r="AR243" s="24"/>
      <c r="AS243" s="24"/>
      <c r="AT243" s="24"/>
      <c r="AU243" s="24"/>
      <c r="AV243" s="24"/>
      <c r="AW243" s="24"/>
      <c r="AX243" s="24"/>
      <c r="AY243" s="24"/>
      <c r="AZ243" s="24"/>
      <c r="BA243" s="24"/>
      <c r="BB243" s="24"/>
      <c r="BC243" s="24"/>
      <c r="BD243" s="24"/>
      <c r="BE243" s="24"/>
      <c r="BF243" s="24"/>
      <c r="BG243" s="24"/>
      <c r="BH243" s="24"/>
      <c r="BI243" s="24"/>
      <c r="BJ243" s="24"/>
      <c r="BK243" s="24"/>
      <c r="BL243" s="24"/>
      <c r="BM243" s="24"/>
      <c r="BN243" s="24"/>
      <c r="BO243" s="24"/>
      <c r="BP243" s="24"/>
      <c r="BQ243" s="24"/>
      <c r="BR243" s="24"/>
      <c r="BS243" s="24"/>
      <c r="BT243" s="24"/>
      <c r="BU243" s="24"/>
      <c r="BV243" s="24"/>
      <c r="BW243" s="24"/>
      <c r="BX243" s="24"/>
      <c r="BY243" s="24"/>
      <c r="BZ243" s="24"/>
      <c r="CA243" s="24"/>
      <c r="CB243" s="24"/>
      <c r="CC243" s="24"/>
      <c r="CD243" s="24"/>
      <c r="CE243" s="24"/>
      <c r="CF243" s="24"/>
      <c r="CG243" s="24"/>
      <c r="CH243" s="24"/>
      <c r="CI243" s="24"/>
      <c r="CJ243" s="24"/>
      <c r="CK243" s="24"/>
      <c r="CL243" s="24"/>
      <c r="CM243" s="24"/>
      <c r="CN243" s="24"/>
      <c r="CO243" s="24"/>
      <c r="CP243" s="24"/>
      <c r="CQ243" s="24"/>
      <c r="CR243" s="24"/>
      <c r="CS243" s="24"/>
      <c r="CT243" s="24"/>
      <c r="CU243" s="24"/>
      <c r="CV243" s="24"/>
      <c r="CW243" s="24"/>
      <c r="CX243" s="24"/>
      <c r="CY243" s="24"/>
      <c r="CZ243" s="24"/>
      <c r="DA243" s="24"/>
      <c r="DB243" s="24"/>
      <c r="DC243" s="24"/>
      <c r="DD243" s="24"/>
      <c r="DE243" s="24"/>
      <c r="DF243" s="24"/>
      <c r="DG243" s="24"/>
      <c r="DH243" s="24"/>
      <c r="DI243" s="24"/>
      <c r="DJ243" s="24"/>
      <c r="DK243" s="24"/>
      <c r="DL243" s="24"/>
      <c r="DM243" s="24"/>
      <c r="DN243" s="24"/>
      <c r="DO243" s="24"/>
      <c r="DP243" s="24"/>
      <c r="DQ243" s="24"/>
      <c r="DR243" s="24"/>
      <c r="DS243" s="24"/>
      <c r="DT243" s="24"/>
      <c r="DU243" s="24"/>
      <c r="DV243" s="24"/>
      <c r="DW243" s="24"/>
      <c r="DX243" s="24"/>
      <c r="DY243" s="24"/>
      <c r="DZ243" s="24"/>
      <c r="EA243" s="24"/>
      <c r="EB243" s="24"/>
      <c r="EC243" s="24"/>
      <c r="ED243" s="24"/>
      <c r="EE243" s="24"/>
      <c r="EF243" s="24"/>
      <c r="EG243" s="24"/>
      <c r="EH243" s="24"/>
      <c r="EI243" s="24"/>
      <c r="EJ243" s="24"/>
      <c r="EK243" s="24"/>
      <c r="EL243" s="24"/>
      <c r="EM243" s="24"/>
      <c r="EN243" s="24"/>
      <c r="EO243" s="24"/>
      <c r="EP243" s="24"/>
      <c r="EQ243" s="24"/>
      <c r="ER243" s="24"/>
      <c r="ES243" s="24"/>
      <c r="ET243" s="24"/>
      <c r="EU243" s="24"/>
      <c r="EV243" s="24"/>
      <c r="EW243" s="24"/>
      <c r="EX243" s="24"/>
      <c r="EY243" s="24"/>
      <c r="EZ243" s="24"/>
      <c r="FA243" s="24"/>
      <c r="FB243" s="24"/>
      <c r="FC243" s="24"/>
      <c r="FD243" s="24"/>
      <c r="FE243" s="24"/>
      <c r="FF243" s="24"/>
      <c r="FG243" s="24"/>
      <c r="FH243" s="24"/>
      <c r="FI243" s="24"/>
      <c r="FJ243" s="24"/>
      <c r="FK243" s="24"/>
      <c r="FL243" s="24"/>
      <c r="FM243" s="24"/>
      <c r="FN243" s="24"/>
      <c r="FO243" s="24"/>
      <c r="FP243" s="24"/>
      <c r="FQ243" s="24"/>
      <c r="FR243" s="24"/>
      <c r="FS243" s="24"/>
      <c r="FT243" s="24"/>
      <c r="FU243" s="24"/>
      <c r="FV243" s="24"/>
      <c r="FW243" s="24"/>
      <c r="FX243" s="24"/>
      <c r="FY243" s="24"/>
      <c r="FZ243" s="24"/>
      <c r="GA243" s="24"/>
      <c r="GB243" s="24"/>
      <c r="GC243" s="24"/>
      <c r="GD243" s="24"/>
      <c r="GE243" s="24"/>
      <c r="GF243" s="24"/>
      <c r="GG243" s="24"/>
      <c r="GH243" s="24"/>
      <c r="GI243" s="24"/>
      <c r="GJ243" s="24"/>
      <c r="GK243" s="24"/>
      <c r="GL243" s="24"/>
      <c r="GM243" s="24"/>
      <c r="GN243" s="24"/>
      <c r="GO243" s="24"/>
      <c r="GP243" s="24"/>
      <c r="GQ243" s="24"/>
      <c r="GR243" s="24"/>
      <c r="GS243" s="24"/>
      <c r="GT243" s="24"/>
      <c r="GU243" s="24"/>
      <c r="GV243" s="24"/>
      <c r="GW243" s="24"/>
      <c r="GX243" s="24"/>
      <c r="GY243" s="24"/>
      <c r="GZ243" s="24"/>
      <c r="HA243" s="24"/>
      <c r="HB243" s="24"/>
      <c r="HC243" s="24"/>
      <c r="HD243" s="24"/>
      <c r="HE243" s="24"/>
      <c r="HF243" s="24"/>
      <c r="HG243" s="24"/>
      <c r="HH243" s="24"/>
      <c r="HI243" s="24"/>
      <c r="HJ243" s="24"/>
      <c r="HK243" s="24"/>
      <c r="HL243" s="24"/>
      <c r="HM243" s="24"/>
      <c r="HN243" s="24"/>
      <c r="HO243" s="24"/>
      <c r="HP243" s="24"/>
      <c r="HQ243" s="24"/>
      <c r="HR243" s="24"/>
      <c r="HS243" s="24"/>
      <c r="HT243" s="24"/>
      <c r="HU243" s="24"/>
      <c r="HV243" s="24"/>
      <c r="HW243" s="24"/>
      <c r="HX243" s="24"/>
      <c r="HY243" s="24"/>
      <c r="HZ243" s="24"/>
      <c r="IA243" s="24"/>
      <c r="IB243" s="24"/>
      <c r="IC243" s="24"/>
      <c r="ID243" s="24"/>
      <c r="IE243" s="24"/>
      <c r="IF243" s="24"/>
      <c r="IG243" s="24"/>
      <c r="IH243" s="24"/>
      <c r="II243" s="24"/>
      <c r="IJ243" s="24"/>
      <c r="IK243" s="24"/>
      <c r="IL243" s="24"/>
      <c r="IM243" s="24"/>
      <c r="IN243" s="24"/>
      <c r="IO243" s="24"/>
      <c r="IP243" s="24"/>
      <c r="IQ243" s="24"/>
      <c r="IR243" s="24"/>
      <c r="IS243" s="24"/>
      <c r="IT243" s="24"/>
      <c r="IU243" s="24"/>
    </row>
    <row r="244" spans="1:255" s="24" customFormat="1" ht="74.25" customHeight="1" x14ac:dyDescent="0.2">
      <c r="A244" s="7" t="s">
        <v>115</v>
      </c>
      <c r="B244" s="8"/>
      <c r="C244" s="8" t="s">
        <v>106</v>
      </c>
      <c r="D244" s="8" t="s">
        <v>116</v>
      </c>
      <c r="E244" s="8"/>
      <c r="F244" s="11">
        <f>G244+H244</f>
        <v>6566</v>
      </c>
      <c r="G244" s="11">
        <f>G245</f>
        <v>6566</v>
      </c>
      <c r="H244" s="11">
        <f>H245</f>
        <v>0</v>
      </c>
      <c r="I244" s="11">
        <f t="shared" si="63"/>
        <v>6566</v>
      </c>
      <c r="J244" s="11">
        <f>J245</f>
        <v>6566</v>
      </c>
      <c r="K244" s="11">
        <f>K245</f>
        <v>0</v>
      </c>
    </row>
    <row r="245" spans="1:255" ht="100.5" customHeight="1" x14ac:dyDescent="0.2">
      <c r="A245" s="13" t="s">
        <v>48</v>
      </c>
      <c r="B245" s="9"/>
      <c r="C245" s="9" t="s">
        <v>106</v>
      </c>
      <c r="D245" s="9" t="s">
        <v>117</v>
      </c>
      <c r="E245" s="9"/>
      <c r="F245" s="12">
        <f>G245+H245</f>
        <v>6566</v>
      </c>
      <c r="G245" s="12">
        <f>G246</f>
        <v>6566</v>
      </c>
      <c r="H245" s="12">
        <f>H246</f>
        <v>0</v>
      </c>
      <c r="I245" s="12">
        <f t="shared" si="63"/>
        <v>6566</v>
      </c>
      <c r="J245" s="12">
        <f>J246</f>
        <v>6566</v>
      </c>
      <c r="K245" s="12">
        <f>K246</f>
        <v>0</v>
      </c>
      <c r="L245" s="24"/>
      <c r="M245" s="24"/>
      <c r="N245" s="24"/>
      <c r="O245" s="24"/>
      <c r="P245" s="24"/>
      <c r="Q245" s="24"/>
      <c r="R245" s="24"/>
      <c r="S245" s="24"/>
      <c r="T245" s="24"/>
      <c r="U245" s="24"/>
      <c r="V245" s="24"/>
      <c r="W245" s="24"/>
      <c r="X245" s="24"/>
      <c r="Y245" s="24"/>
      <c r="Z245" s="24"/>
      <c r="AA245" s="24"/>
      <c r="AB245" s="24"/>
      <c r="AC245" s="24"/>
      <c r="AD245" s="24"/>
      <c r="AE245" s="24"/>
      <c r="AF245" s="24"/>
      <c r="AG245" s="24"/>
      <c r="AH245" s="24"/>
      <c r="AI245" s="24"/>
      <c r="AJ245" s="24"/>
      <c r="AK245" s="24"/>
      <c r="AL245" s="24"/>
      <c r="AM245" s="24"/>
      <c r="AN245" s="24"/>
      <c r="AO245" s="24"/>
      <c r="AP245" s="24"/>
      <c r="AQ245" s="24"/>
      <c r="AR245" s="24"/>
      <c r="AS245" s="24"/>
      <c r="AT245" s="24"/>
      <c r="AU245" s="24"/>
      <c r="AV245" s="24"/>
      <c r="AW245" s="24"/>
      <c r="AX245" s="24"/>
      <c r="AY245" s="24"/>
      <c r="AZ245" s="24"/>
      <c r="BA245" s="24"/>
      <c r="BB245" s="24"/>
      <c r="BC245" s="24"/>
      <c r="BD245" s="24"/>
      <c r="BE245" s="24"/>
      <c r="BF245" s="24"/>
      <c r="BG245" s="24"/>
      <c r="BH245" s="24"/>
      <c r="BI245" s="24"/>
      <c r="BJ245" s="24"/>
      <c r="BK245" s="24"/>
      <c r="BL245" s="24"/>
      <c r="BM245" s="24"/>
      <c r="BN245" s="24"/>
      <c r="BO245" s="24"/>
      <c r="BP245" s="24"/>
      <c r="BQ245" s="24"/>
      <c r="BR245" s="24"/>
      <c r="BS245" s="24"/>
      <c r="BT245" s="24"/>
      <c r="BU245" s="24"/>
      <c r="BV245" s="24"/>
      <c r="BW245" s="24"/>
      <c r="BX245" s="24"/>
      <c r="BY245" s="24"/>
      <c r="BZ245" s="24"/>
      <c r="CA245" s="24"/>
      <c r="CB245" s="24"/>
      <c r="CC245" s="24"/>
      <c r="CD245" s="24"/>
      <c r="CE245" s="24"/>
      <c r="CF245" s="24"/>
      <c r="CG245" s="24"/>
      <c r="CH245" s="24"/>
      <c r="CI245" s="24"/>
      <c r="CJ245" s="24"/>
      <c r="CK245" s="24"/>
      <c r="CL245" s="24"/>
      <c r="CM245" s="24"/>
      <c r="CN245" s="24"/>
      <c r="CO245" s="24"/>
      <c r="CP245" s="24"/>
      <c r="CQ245" s="24"/>
      <c r="CR245" s="24"/>
      <c r="CS245" s="24"/>
      <c r="CT245" s="24"/>
      <c r="CU245" s="24"/>
      <c r="CV245" s="24"/>
      <c r="CW245" s="24"/>
      <c r="CX245" s="24"/>
      <c r="CY245" s="24"/>
      <c r="CZ245" s="24"/>
      <c r="DA245" s="24"/>
      <c r="DB245" s="24"/>
      <c r="DC245" s="24"/>
      <c r="DD245" s="24"/>
      <c r="DE245" s="24"/>
      <c r="DF245" s="24"/>
      <c r="DG245" s="24"/>
      <c r="DH245" s="24"/>
      <c r="DI245" s="24"/>
      <c r="DJ245" s="24"/>
      <c r="DK245" s="24"/>
      <c r="DL245" s="24"/>
      <c r="DM245" s="24"/>
      <c r="DN245" s="24"/>
      <c r="DO245" s="24"/>
      <c r="DP245" s="24"/>
      <c r="DQ245" s="24"/>
      <c r="DR245" s="24"/>
      <c r="DS245" s="24"/>
      <c r="DT245" s="24"/>
      <c r="DU245" s="24"/>
      <c r="DV245" s="24"/>
      <c r="DW245" s="24"/>
      <c r="DX245" s="24"/>
      <c r="DY245" s="24"/>
      <c r="DZ245" s="24"/>
      <c r="EA245" s="24"/>
      <c r="EB245" s="24"/>
      <c r="EC245" s="24"/>
      <c r="ED245" s="24"/>
      <c r="EE245" s="24"/>
      <c r="EF245" s="24"/>
      <c r="EG245" s="24"/>
      <c r="EH245" s="24"/>
      <c r="EI245" s="24"/>
      <c r="EJ245" s="24"/>
      <c r="EK245" s="24"/>
      <c r="EL245" s="24"/>
      <c r="EM245" s="24"/>
      <c r="EN245" s="24"/>
      <c r="EO245" s="24"/>
      <c r="EP245" s="24"/>
      <c r="EQ245" s="24"/>
      <c r="ER245" s="24"/>
      <c r="ES245" s="24"/>
      <c r="ET245" s="24"/>
      <c r="EU245" s="24"/>
      <c r="EV245" s="24"/>
      <c r="EW245" s="24"/>
      <c r="EX245" s="24"/>
      <c r="EY245" s="24"/>
      <c r="EZ245" s="24"/>
      <c r="FA245" s="24"/>
      <c r="FB245" s="24"/>
      <c r="FC245" s="24"/>
      <c r="FD245" s="24"/>
      <c r="FE245" s="24"/>
      <c r="FF245" s="24"/>
      <c r="FG245" s="24"/>
      <c r="FH245" s="24"/>
      <c r="FI245" s="24"/>
      <c r="FJ245" s="24"/>
      <c r="FK245" s="24"/>
      <c r="FL245" s="24"/>
      <c r="FM245" s="24"/>
      <c r="FN245" s="24"/>
      <c r="FO245" s="24"/>
      <c r="FP245" s="24"/>
      <c r="FQ245" s="24"/>
      <c r="FR245" s="24"/>
      <c r="FS245" s="24"/>
      <c r="FT245" s="24"/>
      <c r="FU245" s="24"/>
      <c r="FV245" s="24"/>
      <c r="FW245" s="24"/>
      <c r="FX245" s="24"/>
      <c r="FY245" s="24"/>
      <c r="FZ245" s="24"/>
      <c r="GA245" s="24"/>
      <c r="GB245" s="24"/>
      <c r="GC245" s="24"/>
      <c r="GD245" s="24"/>
      <c r="GE245" s="24"/>
      <c r="GF245" s="24"/>
      <c r="GG245" s="24"/>
      <c r="GH245" s="24"/>
      <c r="GI245" s="24"/>
      <c r="GJ245" s="24"/>
      <c r="GK245" s="24"/>
      <c r="GL245" s="24"/>
      <c r="GM245" s="24"/>
      <c r="GN245" s="24"/>
      <c r="GO245" s="24"/>
      <c r="GP245" s="24"/>
      <c r="GQ245" s="24"/>
      <c r="GR245" s="24"/>
      <c r="GS245" s="24"/>
      <c r="GT245" s="24"/>
      <c r="GU245" s="24"/>
      <c r="GV245" s="24"/>
      <c r="GW245" s="24"/>
      <c r="GX245" s="24"/>
      <c r="GY245" s="24"/>
      <c r="GZ245" s="24"/>
      <c r="HA245" s="24"/>
      <c r="HB245" s="24"/>
      <c r="HC245" s="24"/>
      <c r="HD245" s="24"/>
      <c r="HE245" s="24"/>
      <c r="HF245" s="24"/>
      <c r="HG245" s="24"/>
      <c r="HH245" s="24"/>
      <c r="HI245" s="24"/>
      <c r="HJ245" s="24"/>
      <c r="HK245" s="24"/>
      <c r="HL245" s="24"/>
      <c r="HM245" s="24"/>
      <c r="HN245" s="24"/>
      <c r="HO245" s="24"/>
      <c r="HP245" s="24"/>
      <c r="HQ245" s="24"/>
      <c r="HR245" s="24"/>
      <c r="HS245" s="24"/>
      <c r="HT245" s="24"/>
      <c r="HU245" s="24"/>
      <c r="HV245" s="24"/>
      <c r="HW245" s="24"/>
      <c r="HX245" s="24"/>
      <c r="HY245" s="24"/>
      <c r="HZ245" s="24"/>
      <c r="IA245" s="24"/>
      <c r="IB245" s="24"/>
      <c r="IC245" s="24"/>
      <c r="ID245" s="24"/>
      <c r="IE245" s="24"/>
      <c r="IF245" s="24"/>
      <c r="IG245" s="24"/>
      <c r="IH245" s="24"/>
      <c r="II245" s="24"/>
      <c r="IJ245" s="24"/>
      <c r="IK245" s="24"/>
      <c r="IL245" s="24"/>
      <c r="IM245" s="24"/>
      <c r="IN245" s="24"/>
      <c r="IO245" s="24"/>
      <c r="IP245" s="24"/>
      <c r="IQ245" s="24"/>
      <c r="IR245" s="24"/>
      <c r="IS245" s="24"/>
      <c r="IT245" s="24"/>
      <c r="IU245" s="24"/>
    </row>
    <row r="246" spans="1:255" ht="112.5" customHeight="1" x14ac:dyDescent="0.2">
      <c r="A246" s="9" t="s">
        <v>16</v>
      </c>
      <c r="B246" s="9"/>
      <c r="C246" s="9" t="s">
        <v>106</v>
      </c>
      <c r="D246" s="9" t="s">
        <v>117</v>
      </c>
      <c r="E246" s="9" t="s">
        <v>13</v>
      </c>
      <c r="F246" s="12">
        <f>G246+H246</f>
        <v>6566</v>
      </c>
      <c r="G246" s="12">
        <v>6566</v>
      </c>
      <c r="H246" s="12"/>
      <c r="I246" s="12">
        <f>J246+K246</f>
        <v>6566</v>
      </c>
      <c r="J246" s="12">
        <v>6566</v>
      </c>
      <c r="K246" s="12"/>
      <c r="L246" s="24"/>
      <c r="M246" s="24"/>
      <c r="N246" s="24"/>
      <c r="O246" s="24"/>
      <c r="P246" s="24"/>
      <c r="Q246" s="24"/>
      <c r="R246" s="24"/>
      <c r="S246" s="24"/>
      <c r="T246" s="24"/>
      <c r="U246" s="24"/>
      <c r="V246" s="24"/>
      <c r="W246" s="24"/>
      <c r="X246" s="24"/>
      <c r="Y246" s="24"/>
      <c r="Z246" s="24"/>
      <c r="AA246" s="24"/>
      <c r="AB246" s="24"/>
      <c r="AC246" s="24"/>
      <c r="AD246" s="24"/>
      <c r="AE246" s="24"/>
      <c r="AF246" s="24"/>
      <c r="AG246" s="24"/>
      <c r="AH246" s="24"/>
      <c r="AI246" s="24"/>
      <c r="AJ246" s="24"/>
      <c r="AK246" s="24"/>
      <c r="AL246" s="24"/>
      <c r="AM246" s="24"/>
      <c r="AN246" s="24"/>
      <c r="AO246" s="24"/>
      <c r="AP246" s="24"/>
      <c r="AQ246" s="24"/>
      <c r="AR246" s="24"/>
      <c r="AS246" s="24"/>
      <c r="AT246" s="24"/>
      <c r="AU246" s="24"/>
      <c r="AV246" s="24"/>
      <c r="AW246" s="24"/>
      <c r="AX246" s="24"/>
      <c r="AY246" s="24"/>
      <c r="AZ246" s="24"/>
      <c r="BA246" s="24"/>
      <c r="BB246" s="24"/>
      <c r="BC246" s="24"/>
      <c r="BD246" s="24"/>
      <c r="BE246" s="24"/>
      <c r="BF246" s="24"/>
      <c r="BG246" s="24"/>
      <c r="BH246" s="24"/>
      <c r="BI246" s="24"/>
      <c r="BJ246" s="24"/>
      <c r="BK246" s="24"/>
      <c r="BL246" s="24"/>
      <c r="BM246" s="24"/>
      <c r="BN246" s="24"/>
      <c r="BO246" s="24"/>
      <c r="BP246" s="24"/>
      <c r="BQ246" s="24"/>
      <c r="BR246" s="24"/>
      <c r="BS246" s="24"/>
      <c r="BT246" s="24"/>
      <c r="BU246" s="24"/>
      <c r="BV246" s="24"/>
      <c r="BW246" s="24"/>
      <c r="BX246" s="24"/>
      <c r="BY246" s="24"/>
      <c r="BZ246" s="24"/>
      <c r="CA246" s="24"/>
      <c r="CB246" s="24"/>
      <c r="CC246" s="24"/>
      <c r="CD246" s="24"/>
      <c r="CE246" s="24"/>
      <c r="CF246" s="24"/>
      <c r="CG246" s="24"/>
      <c r="CH246" s="24"/>
      <c r="CI246" s="24"/>
      <c r="CJ246" s="24"/>
      <c r="CK246" s="24"/>
      <c r="CL246" s="24"/>
      <c r="CM246" s="24"/>
      <c r="CN246" s="24"/>
      <c r="CO246" s="24"/>
      <c r="CP246" s="24"/>
      <c r="CQ246" s="24"/>
      <c r="CR246" s="24"/>
      <c r="CS246" s="24"/>
      <c r="CT246" s="24"/>
      <c r="CU246" s="24"/>
      <c r="CV246" s="24"/>
      <c r="CW246" s="24"/>
      <c r="CX246" s="24"/>
      <c r="CY246" s="24"/>
      <c r="CZ246" s="24"/>
      <c r="DA246" s="24"/>
      <c r="DB246" s="24"/>
      <c r="DC246" s="24"/>
      <c r="DD246" s="24"/>
      <c r="DE246" s="24"/>
      <c r="DF246" s="24"/>
      <c r="DG246" s="24"/>
      <c r="DH246" s="24"/>
      <c r="DI246" s="24"/>
      <c r="DJ246" s="24"/>
      <c r="DK246" s="24"/>
      <c r="DL246" s="24"/>
      <c r="DM246" s="24"/>
      <c r="DN246" s="24"/>
      <c r="DO246" s="24"/>
      <c r="DP246" s="24"/>
      <c r="DQ246" s="24"/>
      <c r="DR246" s="24"/>
      <c r="DS246" s="24"/>
      <c r="DT246" s="24"/>
      <c r="DU246" s="24"/>
      <c r="DV246" s="24"/>
      <c r="DW246" s="24"/>
      <c r="DX246" s="24"/>
      <c r="DY246" s="24"/>
      <c r="DZ246" s="24"/>
      <c r="EA246" s="24"/>
      <c r="EB246" s="24"/>
      <c r="EC246" s="24"/>
      <c r="ED246" s="24"/>
      <c r="EE246" s="24"/>
      <c r="EF246" s="24"/>
      <c r="EG246" s="24"/>
      <c r="EH246" s="24"/>
      <c r="EI246" s="24"/>
      <c r="EJ246" s="24"/>
      <c r="EK246" s="24"/>
      <c r="EL246" s="24"/>
      <c r="EM246" s="24"/>
      <c r="EN246" s="24"/>
      <c r="EO246" s="24"/>
      <c r="EP246" s="24"/>
      <c r="EQ246" s="24"/>
      <c r="ER246" s="24"/>
      <c r="ES246" s="24"/>
      <c r="ET246" s="24"/>
      <c r="EU246" s="24"/>
      <c r="EV246" s="24"/>
      <c r="EW246" s="24"/>
      <c r="EX246" s="24"/>
      <c r="EY246" s="24"/>
      <c r="EZ246" s="24"/>
      <c r="FA246" s="24"/>
      <c r="FB246" s="24"/>
      <c r="FC246" s="24"/>
      <c r="FD246" s="24"/>
      <c r="FE246" s="24"/>
      <c r="FF246" s="24"/>
      <c r="FG246" s="24"/>
      <c r="FH246" s="24"/>
      <c r="FI246" s="24"/>
      <c r="FJ246" s="24"/>
      <c r="FK246" s="24"/>
      <c r="FL246" s="24"/>
      <c r="FM246" s="24"/>
      <c r="FN246" s="24"/>
      <c r="FO246" s="24"/>
      <c r="FP246" s="24"/>
      <c r="FQ246" s="24"/>
      <c r="FR246" s="24"/>
      <c r="FS246" s="24"/>
      <c r="FT246" s="24"/>
      <c r="FU246" s="24"/>
      <c r="FV246" s="24"/>
      <c r="FW246" s="24"/>
      <c r="FX246" s="24"/>
      <c r="FY246" s="24"/>
      <c r="FZ246" s="24"/>
      <c r="GA246" s="24"/>
      <c r="GB246" s="24"/>
      <c r="GC246" s="24"/>
      <c r="GD246" s="24"/>
      <c r="GE246" s="24"/>
      <c r="GF246" s="24"/>
      <c r="GG246" s="24"/>
      <c r="GH246" s="24"/>
      <c r="GI246" s="24"/>
      <c r="GJ246" s="24"/>
      <c r="GK246" s="24"/>
      <c r="GL246" s="24"/>
      <c r="GM246" s="24"/>
      <c r="GN246" s="24"/>
      <c r="GO246" s="24"/>
      <c r="GP246" s="24"/>
      <c r="GQ246" s="24"/>
      <c r="GR246" s="24"/>
      <c r="GS246" s="24"/>
      <c r="GT246" s="24"/>
      <c r="GU246" s="24"/>
      <c r="GV246" s="24"/>
      <c r="GW246" s="24"/>
      <c r="GX246" s="24"/>
      <c r="GY246" s="24"/>
      <c r="GZ246" s="24"/>
      <c r="HA246" s="24"/>
      <c r="HB246" s="24"/>
      <c r="HC246" s="24"/>
      <c r="HD246" s="24"/>
      <c r="HE246" s="24"/>
      <c r="HF246" s="24"/>
      <c r="HG246" s="24"/>
      <c r="HH246" s="24"/>
      <c r="HI246" s="24"/>
      <c r="HJ246" s="24"/>
      <c r="HK246" s="24"/>
      <c r="HL246" s="24"/>
      <c r="HM246" s="24"/>
      <c r="HN246" s="24"/>
      <c r="HO246" s="24"/>
      <c r="HP246" s="24"/>
      <c r="HQ246" s="24"/>
      <c r="HR246" s="24"/>
      <c r="HS246" s="24"/>
      <c r="HT246" s="24"/>
      <c r="HU246" s="24"/>
      <c r="HV246" s="24"/>
      <c r="HW246" s="24"/>
      <c r="HX246" s="24"/>
      <c r="HY246" s="24"/>
      <c r="HZ246" s="24"/>
      <c r="IA246" s="24"/>
      <c r="IB246" s="24"/>
      <c r="IC246" s="24"/>
      <c r="ID246" s="24"/>
      <c r="IE246" s="24"/>
      <c r="IF246" s="24"/>
      <c r="IG246" s="24"/>
      <c r="IH246" s="24"/>
      <c r="II246" s="24"/>
      <c r="IJ246" s="24"/>
      <c r="IK246" s="24"/>
      <c r="IL246" s="24"/>
      <c r="IM246" s="24"/>
      <c r="IN246" s="24"/>
      <c r="IO246" s="24"/>
      <c r="IP246" s="24"/>
      <c r="IQ246" s="24"/>
      <c r="IR246" s="24"/>
      <c r="IS246" s="24"/>
      <c r="IT246" s="24"/>
      <c r="IU246" s="24"/>
    </row>
    <row r="247" spans="1:255" ht="26.25" customHeight="1" x14ac:dyDescent="0.2">
      <c r="A247" s="8" t="s">
        <v>243</v>
      </c>
      <c r="B247" s="8"/>
      <c r="C247" s="8" t="s">
        <v>244</v>
      </c>
      <c r="D247" s="8"/>
      <c r="E247" s="8"/>
      <c r="F247" s="11">
        <f t="shared" ref="F247:F268" si="64">G247+H247</f>
        <v>102879</v>
      </c>
      <c r="G247" s="11">
        <f>G248</f>
        <v>102879</v>
      </c>
      <c r="H247" s="11">
        <f>H248</f>
        <v>0</v>
      </c>
      <c r="I247" s="11">
        <f t="shared" si="58"/>
        <v>102997</v>
      </c>
      <c r="J247" s="11">
        <f>J248</f>
        <v>102997</v>
      </c>
      <c r="K247" s="11">
        <f>K248</f>
        <v>0</v>
      </c>
    </row>
    <row r="248" spans="1:255" ht="204" customHeight="1" x14ac:dyDescent="0.2">
      <c r="A248" s="7" t="s">
        <v>929</v>
      </c>
      <c r="B248" s="8"/>
      <c r="C248" s="8" t="s">
        <v>244</v>
      </c>
      <c r="D248" s="8" t="s">
        <v>245</v>
      </c>
      <c r="E248" s="8"/>
      <c r="F248" s="11">
        <f t="shared" si="64"/>
        <v>102879</v>
      </c>
      <c r="G248" s="11">
        <f>G249</f>
        <v>102879</v>
      </c>
      <c r="H248" s="11">
        <f>H249</f>
        <v>0</v>
      </c>
      <c r="I248" s="11">
        <f t="shared" si="58"/>
        <v>102997</v>
      </c>
      <c r="J248" s="11">
        <f>J249</f>
        <v>102997</v>
      </c>
      <c r="K248" s="11">
        <f>K249</f>
        <v>0</v>
      </c>
    </row>
    <row r="249" spans="1:255" ht="147.75" customHeight="1" x14ac:dyDescent="0.2">
      <c r="A249" s="7" t="s">
        <v>970</v>
      </c>
      <c r="B249" s="8"/>
      <c r="C249" s="8" t="s">
        <v>244</v>
      </c>
      <c r="D249" s="8" t="s">
        <v>246</v>
      </c>
      <c r="E249" s="8"/>
      <c r="F249" s="11">
        <f t="shared" si="64"/>
        <v>102879</v>
      </c>
      <c r="G249" s="11">
        <f>G250+G253+G256</f>
        <v>102879</v>
      </c>
      <c r="H249" s="11">
        <f>H250+H253+H256</f>
        <v>0</v>
      </c>
      <c r="I249" s="11">
        <f t="shared" si="58"/>
        <v>102997</v>
      </c>
      <c r="J249" s="11">
        <f>J250+J253+J256</f>
        <v>102997</v>
      </c>
      <c r="K249" s="11">
        <f>K250+K253+K256</f>
        <v>0</v>
      </c>
    </row>
    <row r="250" spans="1:255" ht="222" customHeight="1" x14ac:dyDescent="0.2">
      <c r="A250" s="7" t="s">
        <v>887</v>
      </c>
      <c r="B250" s="8"/>
      <c r="C250" s="8" t="s">
        <v>244</v>
      </c>
      <c r="D250" s="8" t="s">
        <v>880</v>
      </c>
      <c r="E250" s="8"/>
      <c r="F250" s="11">
        <f t="shared" si="64"/>
        <v>1000</v>
      </c>
      <c r="G250" s="11">
        <f>G251</f>
        <v>1000</v>
      </c>
      <c r="H250" s="11">
        <f>H251</f>
        <v>0</v>
      </c>
      <c r="I250" s="11">
        <f t="shared" si="58"/>
        <v>1000</v>
      </c>
      <c r="J250" s="11">
        <f>J251</f>
        <v>1000</v>
      </c>
      <c r="K250" s="11">
        <f>K251</f>
        <v>0</v>
      </c>
    </row>
    <row r="251" spans="1:255" ht="175.5" customHeight="1" x14ac:dyDescent="0.2">
      <c r="A251" s="13" t="s">
        <v>893</v>
      </c>
      <c r="B251" s="9"/>
      <c r="C251" s="9" t="s">
        <v>244</v>
      </c>
      <c r="D251" s="9" t="s">
        <v>892</v>
      </c>
      <c r="E251" s="9"/>
      <c r="F251" s="12">
        <f t="shared" si="64"/>
        <v>1000</v>
      </c>
      <c r="G251" s="12">
        <f>G252</f>
        <v>1000</v>
      </c>
      <c r="H251" s="12">
        <f>H252</f>
        <v>0</v>
      </c>
      <c r="I251" s="12">
        <f t="shared" si="58"/>
        <v>1000</v>
      </c>
      <c r="J251" s="12">
        <f>J252</f>
        <v>1000</v>
      </c>
      <c r="K251" s="12">
        <f>K252</f>
        <v>0</v>
      </c>
    </row>
    <row r="252" spans="1:255" ht="147.75" customHeight="1" x14ac:dyDescent="0.2">
      <c r="A252" s="9" t="s">
        <v>16</v>
      </c>
      <c r="B252" s="9"/>
      <c r="C252" s="9" t="s">
        <v>244</v>
      </c>
      <c r="D252" s="9" t="s">
        <v>892</v>
      </c>
      <c r="E252" s="9" t="s">
        <v>13</v>
      </c>
      <c r="F252" s="12">
        <f>G252+H252</f>
        <v>1000</v>
      </c>
      <c r="G252" s="12">
        <f>700+300</f>
        <v>1000</v>
      </c>
      <c r="H252" s="12">
        <v>0</v>
      </c>
      <c r="I252" s="12">
        <f>J252+K252</f>
        <v>1000</v>
      </c>
      <c r="J252" s="12">
        <f>700+300</f>
        <v>1000</v>
      </c>
      <c r="K252" s="12">
        <f>L252</f>
        <v>0</v>
      </c>
    </row>
    <row r="253" spans="1:255" ht="150.75" customHeight="1" x14ac:dyDescent="0.2">
      <c r="A253" s="7" t="s">
        <v>247</v>
      </c>
      <c r="B253" s="8"/>
      <c r="C253" s="8" t="s">
        <v>244</v>
      </c>
      <c r="D253" s="8" t="s">
        <v>721</v>
      </c>
      <c r="E253" s="8"/>
      <c r="F253" s="11">
        <f t="shared" si="64"/>
        <v>101861</v>
      </c>
      <c r="G253" s="11">
        <f>G254</f>
        <v>101861</v>
      </c>
      <c r="H253" s="11">
        <f>H254</f>
        <v>0</v>
      </c>
      <c r="I253" s="11">
        <f t="shared" si="58"/>
        <v>101979</v>
      </c>
      <c r="J253" s="11">
        <f>J254</f>
        <v>101979</v>
      </c>
      <c r="K253" s="11">
        <f>K254</f>
        <v>0</v>
      </c>
    </row>
    <row r="254" spans="1:255" ht="119.25" customHeight="1" x14ac:dyDescent="0.2">
      <c r="A254" s="13" t="s">
        <v>48</v>
      </c>
      <c r="B254" s="9"/>
      <c r="C254" s="9" t="s">
        <v>244</v>
      </c>
      <c r="D254" s="9" t="s">
        <v>248</v>
      </c>
      <c r="E254" s="9"/>
      <c r="F254" s="12">
        <f t="shared" si="64"/>
        <v>101861</v>
      </c>
      <c r="G254" s="12">
        <f>G255</f>
        <v>101861</v>
      </c>
      <c r="H254" s="12">
        <f>H255</f>
        <v>0</v>
      </c>
      <c r="I254" s="12">
        <f t="shared" si="58"/>
        <v>101979</v>
      </c>
      <c r="J254" s="12">
        <f>J255</f>
        <v>101979</v>
      </c>
      <c r="K254" s="12">
        <f>K255</f>
        <v>0</v>
      </c>
    </row>
    <row r="255" spans="1:255" ht="117" customHeight="1" x14ac:dyDescent="0.2">
      <c r="A255" s="9" t="s">
        <v>16</v>
      </c>
      <c r="B255" s="9"/>
      <c r="C255" s="9" t="s">
        <v>244</v>
      </c>
      <c r="D255" s="9" t="s">
        <v>248</v>
      </c>
      <c r="E255" s="9" t="s">
        <v>13</v>
      </c>
      <c r="F255" s="12">
        <f t="shared" si="64"/>
        <v>101861</v>
      </c>
      <c r="G255" s="12">
        <f>94202+7659</f>
        <v>101861</v>
      </c>
      <c r="H255" s="12"/>
      <c r="I255" s="12">
        <f t="shared" si="58"/>
        <v>101979</v>
      </c>
      <c r="J255" s="12">
        <f>94202+7777</f>
        <v>101979</v>
      </c>
      <c r="K255" s="12"/>
    </row>
    <row r="256" spans="1:255" ht="301.89999999999998" customHeight="1" x14ac:dyDescent="0.2">
      <c r="A256" s="7" t="s">
        <v>1100</v>
      </c>
      <c r="B256" s="9"/>
      <c r="C256" s="8" t="s">
        <v>244</v>
      </c>
      <c r="D256" s="8" t="s">
        <v>1101</v>
      </c>
      <c r="E256" s="9"/>
      <c r="F256" s="11">
        <f>G256+H256</f>
        <v>18</v>
      </c>
      <c r="G256" s="11">
        <f>G257</f>
        <v>18</v>
      </c>
      <c r="H256" s="11">
        <f>H257</f>
        <v>0</v>
      </c>
      <c r="I256" s="11">
        <f t="shared" ref="I256:I284" si="65">J256+K256</f>
        <v>18</v>
      </c>
      <c r="J256" s="11">
        <f>J257</f>
        <v>18</v>
      </c>
      <c r="K256" s="11">
        <f>K257</f>
        <v>0</v>
      </c>
    </row>
    <row r="257" spans="1:11" ht="32.450000000000003" customHeight="1" x14ac:dyDescent="0.2">
      <c r="A257" s="13" t="s">
        <v>57</v>
      </c>
      <c r="B257" s="9"/>
      <c r="C257" s="9" t="s">
        <v>244</v>
      </c>
      <c r="D257" s="9" t="s">
        <v>1102</v>
      </c>
      <c r="E257" s="9"/>
      <c r="F257" s="12">
        <f>G257+H257</f>
        <v>18</v>
      </c>
      <c r="G257" s="12">
        <f>G258</f>
        <v>18</v>
      </c>
      <c r="H257" s="12">
        <f>H258</f>
        <v>0</v>
      </c>
      <c r="I257" s="12">
        <f t="shared" si="65"/>
        <v>18</v>
      </c>
      <c r="J257" s="12">
        <f>J258</f>
        <v>18</v>
      </c>
      <c r="K257" s="12">
        <f>K258</f>
        <v>0</v>
      </c>
    </row>
    <row r="258" spans="1:11" ht="103.9" customHeight="1" x14ac:dyDescent="0.2">
      <c r="A258" s="9" t="s">
        <v>18</v>
      </c>
      <c r="B258" s="9"/>
      <c r="C258" s="9" t="s">
        <v>244</v>
      </c>
      <c r="D258" s="9" t="s">
        <v>1102</v>
      </c>
      <c r="E258" s="9" t="s">
        <v>12</v>
      </c>
      <c r="F258" s="12">
        <f>G258+H258</f>
        <v>18</v>
      </c>
      <c r="G258" s="12">
        <v>18</v>
      </c>
      <c r="H258" s="12"/>
      <c r="I258" s="12">
        <f t="shared" si="65"/>
        <v>18</v>
      </c>
      <c r="J258" s="12">
        <v>18</v>
      </c>
      <c r="K258" s="12"/>
    </row>
    <row r="259" spans="1:11" ht="103.9" customHeight="1" x14ac:dyDescent="0.2">
      <c r="A259" s="8" t="s">
        <v>294</v>
      </c>
      <c r="B259" s="8"/>
      <c r="C259" s="8" t="s">
        <v>295</v>
      </c>
      <c r="D259" s="9"/>
      <c r="E259" s="9"/>
      <c r="F259" s="11">
        <f>SUM(G259:H259)</f>
        <v>124531</v>
      </c>
      <c r="G259" s="11">
        <f>SUM(G260)</f>
        <v>124531</v>
      </c>
      <c r="H259" s="11">
        <f>SUM(H263)</f>
        <v>0</v>
      </c>
      <c r="I259" s="11">
        <f>SUM(J259:K259)</f>
        <v>124531</v>
      </c>
      <c r="J259" s="11">
        <f>SUM(J260)</f>
        <v>124531</v>
      </c>
      <c r="K259" s="11">
        <f>SUM(K263)</f>
        <v>0</v>
      </c>
    </row>
    <row r="260" spans="1:11" ht="173.25" customHeight="1" x14ac:dyDescent="0.2">
      <c r="A260" s="8" t="s">
        <v>929</v>
      </c>
      <c r="B260" s="8"/>
      <c r="C260" s="8" t="s">
        <v>295</v>
      </c>
      <c r="D260" s="8" t="s">
        <v>245</v>
      </c>
      <c r="E260" s="8"/>
      <c r="F260" s="11">
        <f>SUM(G260:H260)</f>
        <v>124531</v>
      </c>
      <c r="G260" s="11">
        <f>G261</f>
        <v>124531</v>
      </c>
      <c r="H260" s="11">
        <f>H261</f>
        <v>0</v>
      </c>
      <c r="I260" s="11">
        <f>J260+K260</f>
        <v>124531</v>
      </c>
      <c r="J260" s="11">
        <f>J261</f>
        <v>124531</v>
      </c>
      <c r="K260" s="11">
        <f>K261</f>
        <v>0</v>
      </c>
    </row>
    <row r="261" spans="1:11" ht="59.25" customHeight="1" x14ac:dyDescent="0.2">
      <c r="A261" s="8" t="s">
        <v>974</v>
      </c>
      <c r="B261" s="8"/>
      <c r="C261" s="8" t="s">
        <v>295</v>
      </c>
      <c r="D261" s="8" t="s">
        <v>296</v>
      </c>
      <c r="E261" s="8"/>
      <c r="F261" s="11">
        <f>SUM(G261:H261)</f>
        <v>124531</v>
      </c>
      <c r="G261" s="11">
        <f>G262+G265</f>
        <v>124531</v>
      </c>
      <c r="H261" s="11">
        <f>H262+H265</f>
        <v>0</v>
      </c>
      <c r="I261" s="11">
        <f>SUM(J261:K261)</f>
        <v>124531</v>
      </c>
      <c r="J261" s="11">
        <f>J262+J265</f>
        <v>124531</v>
      </c>
      <c r="K261" s="11">
        <f>K262+K265</f>
        <v>0</v>
      </c>
    </row>
    <row r="262" spans="1:11" ht="103.9" customHeight="1" x14ac:dyDescent="0.2">
      <c r="A262" s="8" t="s">
        <v>297</v>
      </c>
      <c r="B262" s="8"/>
      <c r="C262" s="8" t="s">
        <v>295</v>
      </c>
      <c r="D262" s="8" t="s">
        <v>298</v>
      </c>
      <c r="E262" s="8"/>
      <c r="F262" s="11">
        <f>G262+H262</f>
        <v>104789</v>
      </c>
      <c r="G262" s="11">
        <f>G263</f>
        <v>104789</v>
      </c>
      <c r="H262" s="11">
        <f>H263</f>
        <v>0</v>
      </c>
      <c r="I262" s="11">
        <f>J262+K262</f>
        <v>104789</v>
      </c>
      <c r="J262" s="11">
        <f>J263</f>
        <v>104789</v>
      </c>
      <c r="K262" s="11">
        <f>K263</f>
        <v>0</v>
      </c>
    </row>
    <row r="263" spans="1:11" ht="73.5" customHeight="1" x14ac:dyDescent="0.2">
      <c r="A263" s="13" t="s">
        <v>299</v>
      </c>
      <c r="B263" s="9"/>
      <c r="C263" s="9" t="s">
        <v>295</v>
      </c>
      <c r="D263" s="9" t="s">
        <v>300</v>
      </c>
      <c r="E263" s="9"/>
      <c r="F263" s="12">
        <f>SUM(G263:H263)</f>
        <v>104789</v>
      </c>
      <c r="G263" s="12">
        <f>G264</f>
        <v>104789</v>
      </c>
      <c r="H263" s="12">
        <f>H264</f>
        <v>0</v>
      </c>
      <c r="I263" s="12">
        <f>SUM(J263:K263)</f>
        <v>104789</v>
      </c>
      <c r="J263" s="12">
        <f>J264</f>
        <v>104789</v>
      </c>
      <c r="K263" s="12">
        <f>K264</f>
        <v>0</v>
      </c>
    </row>
    <row r="264" spans="1:11" ht="103.9" customHeight="1" x14ac:dyDescent="0.2">
      <c r="A264" s="9" t="s">
        <v>16</v>
      </c>
      <c r="B264" s="9"/>
      <c r="C264" s="9" t="s">
        <v>295</v>
      </c>
      <c r="D264" s="9" t="s">
        <v>300</v>
      </c>
      <c r="E264" s="9" t="s">
        <v>13</v>
      </c>
      <c r="F264" s="12">
        <f>G264+H264</f>
        <v>104789</v>
      </c>
      <c r="G264" s="12">
        <f>104789-104789+104789</f>
        <v>104789</v>
      </c>
      <c r="H264" s="12"/>
      <c r="I264" s="12">
        <f>J264+K264</f>
        <v>104789</v>
      </c>
      <c r="J264" s="12">
        <f>104789-104789+104789</f>
        <v>104789</v>
      </c>
      <c r="K264" s="12"/>
    </row>
    <row r="265" spans="1:11" ht="201.75" customHeight="1" x14ac:dyDescent="0.2">
      <c r="A265" s="8" t="s">
        <v>826</v>
      </c>
      <c r="B265" s="8"/>
      <c r="C265" s="8" t="s">
        <v>295</v>
      </c>
      <c r="D265" s="8" t="s">
        <v>301</v>
      </c>
      <c r="E265" s="8"/>
      <c r="F265" s="11">
        <f>G265+H265</f>
        <v>19742</v>
      </c>
      <c r="G265" s="11">
        <f>G266</f>
        <v>19742</v>
      </c>
      <c r="H265" s="11">
        <f>H266</f>
        <v>0</v>
      </c>
      <c r="I265" s="11">
        <f>J265+K265</f>
        <v>19742</v>
      </c>
      <c r="J265" s="11">
        <f>J266</f>
        <v>19742</v>
      </c>
      <c r="K265" s="11">
        <f>K266</f>
        <v>0</v>
      </c>
    </row>
    <row r="266" spans="1:11" ht="42" customHeight="1" x14ac:dyDescent="0.2">
      <c r="A266" s="13" t="s">
        <v>299</v>
      </c>
      <c r="B266" s="9"/>
      <c r="C266" s="9" t="s">
        <v>295</v>
      </c>
      <c r="D266" s="9" t="s">
        <v>302</v>
      </c>
      <c r="E266" s="9"/>
      <c r="F266" s="12">
        <f>G266+H266</f>
        <v>19742</v>
      </c>
      <c r="G266" s="12">
        <f>G267</f>
        <v>19742</v>
      </c>
      <c r="H266" s="12">
        <f>H267</f>
        <v>0</v>
      </c>
      <c r="I266" s="12">
        <f>J266+K266</f>
        <v>19742</v>
      </c>
      <c r="J266" s="12">
        <f>J267</f>
        <v>19742</v>
      </c>
      <c r="K266" s="12">
        <f>K267</f>
        <v>0</v>
      </c>
    </row>
    <row r="267" spans="1:11" ht="103.9" customHeight="1" x14ac:dyDescent="0.2">
      <c r="A267" s="9" t="s">
        <v>16</v>
      </c>
      <c r="B267" s="9"/>
      <c r="C267" s="9" t="s">
        <v>295</v>
      </c>
      <c r="D267" s="9" t="s">
        <v>302</v>
      </c>
      <c r="E267" s="9" t="s">
        <v>13</v>
      </c>
      <c r="F267" s="12">
        <f>G267+H267</f>
        <v>19742</v>
      </c>
      <c r="G267" s="12">
        <f>19742</f>
        <v>19742</v>
      </c>
      <c r="H267" s="12"/>
      <c r="I267" s="12">
        <f>J267+K267</f>
        <v>19742</v>
      </c>
      <c r="J267" s="12">
        <f>19742</f>
        <v>19742</v>
      </c>
      <c r="K267" s="12"/>
    </row>
    <row r="268" spans="1:11" ht="72.75" customHeight="1" x14ac:dyDescent="0.2">
      <c r="A268" s="8" t="s">
        <v>124</v>
      </c>
      <c r="B268" s="8"/>
      <c r="C268" s="8" t="s">
        <v>125</v>
      </c>
      <c r="D268" s="8"/>
      <c r="E268" s="8"/>
      <c r="F268" s="11">
        <f t="shared" si="64"/>
        <v>7904</v>
      </c>
      <c r="G268" s="11">
        <f>G269</f>
        <v>7904</v>
      </c>
      <c r="H268" s="11">
        <f>H269</f>
        <v>0</v>
      </c>
      <c r="I268" s="11">
        <f t="shared" si="65"/>
        <v>7904</v>
      </c>
      <c r="J268" s="11">
        <f>J269</f>
        <v>7904</v>
      </c>
      <c r="K268" s="11">
        <f>K269</f>
        <v>0</v>
      </c>
    </row>
    <row r="269" spans="1:11" ht="105.75" customHeight="1" x14ac:dyDescent="0.2">
      <c r="A269" s="8" t="s">
        <v>930</v>
      </c>
      <c r="B269" s="8"/>
      <c r="C269" s="8" t="s">
        <v>125</v>
      </c>
      <c r="D269" s="8" t="s">
        <v>249</v>
      </c>
      <c r="E269" s="8"/>
      <c r="F269" s="11">
        <f t="shared" ref="F269:F284" si="66">G269+H269</f>
        <v>7904</v>
      </c>
      <c r="G269" s="11">
        <f t="shared" ref="G269:K272" si="67">G270</f>
        <v>7904</v>
      </c>
      <c r="H269" s="11">
        <f t="shared" si="67"/>
        <v>0</v>
      </c>
      <c r="I269" s="11">
        <f t="shared" si="65"/>
        <v>7904</v>
      </c>
      <c r="J269" s="11">
        <f t="shared" si="67"/>
        <v>7904</v>
      </c>
      <c r="K269" s="11">
        <f t="shared" si="67"/>
        <v>0</v>
      </c>
    </row>
    <row r="270" spans="1:11" ht="96.75" customHeight="1" x14ac:dyDescent="0.2">
      <c r="A270" s="16" t="s">
        <v>971</v>
      </c>
      <c r="B270" s="8"/>
      <c r="C270" s="8" t="s">
        <v>125</v>
      </c>
      <c r="D270" s="8" t="s">
        <v>250</v>
      </c>
      <c r="E270" s="8"/>
      <c r="F270" s="11">
        <f t="shared" si="66"/>
        <v>7904</v>
      </c>
      <c r="G270" s="11">
        <f t="shared" si="67"/>
        <v>7904</v>
      </c>
      <c r="H270" s="11">
        <f t="shared" si="67"/>
        <v>0</v>
      </c>
      <c r="I270" s="11">
        <f t="shared" si="65"/>
        <v>7904</v>
      </c>
      <c r="J270" s="11">
        <f t="shared" si="67"/>
        <v>7904</v>
      </c>
      <c r="K270" s="11">
        <f t="shared" si="67"/>
        <v>0</v>
      </c>
    </row>
    <row r="271" spans="1:11" s="24" customFormat="1" ht="106.5" customHeight="1" x14ac:dyDescent="0.2">
      <c r="A271" s="16" t="s">
        <v>251</v>
      </c>
      <c r="B271" s="8"/>
      <c r="C271" s="8" t="s">
        <v>125</v>
      </c>
      <c r="D271" s="8" t="s">
        <v>252</v>
      </c>
      <c r="E271" s="8"/>
      <c r="F271" s="11">
        <f>G271+H271</f>
        <v>7904</v>
      </c>
      <c r="G271" s="11">
        <f t="shared" si="67"/>
        <v>7904</v>
      </c>
      <c r="H271" s="11">
        <f t="shared" si="67"/>
        <v>0</v>
      </c>
      <c r="I271" s="11">
        <f t="shared" si="65"/>
        <v>7904</v>
      </c>
      <c r="J271" s="11">
        <f t="shared" si="67"/>
        <v>7904</v>
      </c>
      <c r="K271" s="11">
        <f t="shared" si="67"/>
        <v>0</v>
      </c>
    </row>
    <row r="272" spans="1:11" s="24" customFormat="1" ht="114" customHeight="1" x14ac:dyDescent="0.2">
      <c r="A272" s="26" t="s">
        <v>253</v>
      </c>
      <c r="B272" s="9"/>
      <c r="C272" s="9" t="s">
        <v>125</v>
      </c>
      <c r="D272" s="9" t="s">
        <v>254</v>
      </c>
      <c r="E272" s="9"/>
      <c r="F272" s="12">
        <f t="shared" si="66"/>
        <v>7904</v>
      </c>
      <c r="G272" s="12">
        <f t="shared" si="67"/>
        <v>7904</v>
      </c>
      <c r="H272" s="12">
        <f t="shared" si="67"/>
        <v>0</v>
      </c>
      <c r="I272" s="12">
        <f t="shared" si="65"/>
        <v>7904</v>
      </c>
      <c r="J272" s="12">
        <f t="shared" si="67"/>
        <v>7904</v>
      </c>
      <c r="K272" s="12">
        <f t="shared" si="67"/>
        <v>0</v>
      </c>
    </row>
    <row r="273" spans="1:255" s="24" customFormat="1" ht="108" customHeight="1" x14ac:dyDescent="0.2">
      <c r="A273" s="9" t="s">
        <v>16</v>
      </c>
      <c r="B273" s="9"/>
      <c r="C273" s="9" t="s">
        <v>125</v>
      </c>
      <c r="D273" s="9" t="s">
        <v>254</v>
      </c>
      <c r="E273" s="9" t="s">
        <v>13</v>
      </c>
      <c r="F273" s="12">
        <f t="shared" si="66"/>
        <v>7904</v>
      </c>
      <c r="G273" s="12">
        <v>7904</v>
      </c>
      <c r="H273" s="12"/>
      <c r="I273" s="12">
        <f t="shared" si="65"/>
        <v>7904</v>
      </c>
      <c r="J273" s="12">
        <v>7904</v>
      </c>
      <c r="K273" s="12"/>
    </row>
    <row r="274" spans="1:255" s="24" customFormat="1" ht="62.25" customHeight="1" x14ac:dyDescent="0.2">
      <c r="A274" s="8" t="s">
        <v>151</v>
      </c>
      <c r="B274" s="8"/>
      <c r="C274" s="8" t="s">
        <v>152</v>
      </c>
      <c r="D274" s="8"/>
      <c r="E274" s="8"/>
      <c r="F274" s="11">
        <f t="shared" si="66"/>
        <v>155833</v>
      </c>
      <c r="G274" s="11">
        <f>G275</f>
        <v>155833</v>
      </c>
      <c r="H274" s="11">
        <f>H275</f>
        <v>0</v>
      </c>
      <c r="I274" s="11">
        <f t="shared" si="65"/>
        <v>155833</v>
      </c>
      <c r="J274" s="11">
        <f>J275</f>
        <v>155833</v>
      </c>
      <c r="K274" s="11">
        <f>K275</f>
        <v>0</v>
      </c>
    </row>
    <row r="275" spans="1:255" s="24" customFormat="1" ht="26.25" customHeight="1" x14ac:dyDescent="0.2">
      <c r="A275" s="8" t="s">
        <v>255</v>
      </c>
      <c r="B275" s="8"/>
      <c r="C275" s="8" t="s">
        <v>256</v>
      </c>
      <c r="D275" s="8"/>
      <c r="E275" s="8"/>
      <c r="F275" s="11">
        <f t="shared" si="66"/>
        <v>155833</v>
      </c>
      <c r="G275" s="11">
        <f>G281+G276+G289</f>
        <v>155833</v>
      </c>
      <c r="H275" s="11">
        <f>H281+H276+H289</f>
        <v>0</v>
      </c>
      <c r="I275" s="11">
        <f t="shared" si="65"/>
        <v>155833</v>
      </c>
      <c r="J275" s="11">
        <f>J281+J276+J289</f>
        <v>155833</v>
      </c>
      <c r="K275" s="11">
        <f>K281+K276+K289</f>
        <v>0</v>
      </c>
    </row>
    <row r="276" spans="1:255" s="24" customFormat="1" ht="225.75" customHeight="1" x14ac:dyDescent="0.2">
      <c r="A276" s="8" t="s">
        <v>1151</v>
      </c>
      <c r="B276" s="8"/>
      <c r="C276" s="8" t="s">
        <v>256</v>
      </c>
      <c r="D276" s="8" t="s">
        <v>233</v>
      </c>
      <c r="E276" s="8"/>
      <c r="F276" s="11">
        <f>G276+H276</f>
        <v>1322</v>
      </c>
      <c r="G276" s="11">
        <f t="shared" ref="G276:H279" si="68">G277</f>
        <v>1322</v>
      </c>
      <c r="H276" s="11">
        <f t="shared" si="68"/>
        <v>0</v>
      </c>
      <c r="I276" s="11">
        <f t="shared" si="65"/>
        <v>1322</v>
      </c>
      <c r="J276" s="11">
        <f t="shared" ref="J276:K279" si="69">J277</f>
        <v>1322</v>
      </c>
      <c r="K276" s="11">
        <f t="shared" si="69"/>
        <v>0</v>
      </c>
    </row>
    <row r="277" spans="1:255" s="24" customFormat="1" ht="110.25" customHeight="1" x14ac:dyDescent="0.2">
      <c r="A277" s="8" t="s">
        <v>967</v>
      </c>
      <c r="B277" s="8"/>
      <c r="C277" s="8" t="s">
        <v>256</v>
      </c>
      <c r="D277" s="8" t="s">
        <v>844</v>
      </c>
      <c r="E277" s="8"/>
      <c r="F277" s="11">
        <f>G277+H277</f>
        <v>1322</v>
      </c>
      <c r="G277" s="11">
        <f t="shared" si="68"/>
        <v>1322</v>
      </c>
      <c r="H277" s="11">
        <f t="shared" si="68"/>
        <v>0</v>
      </c>
      <c r="I277" s="11">
        <f t="shared" si="65"/>
        <v>1322</v>
      </c>
      <c r="J277" s="11">
        <f t="shared" si="69"/>
        <v>1322</v>
      </c>
      <c r="K277" s="11">
        <f t="shared" si="69"/>
        <v>0</v>
      </c>
    </row>
    <row r="278" spans="1:255" s="24" customFormat="1" ht="159" customHeight="1" x14ac:dyDescent="0.2">
      <c r="A278" s="8" t="s">
        <v>1141</v>
      </c>
      <c r="B278" s="8"/>
      <c r="C278" s="8" t="s">
        <v>256</v>
      </c>
      <c r="D278" s="8" t="s">
        <v>845</v>
      </c>
      <c r="E278" s="8"/>
      <c r="F278" s="11">
        <f>G278+H278</f>
        <v>1322</v>
      </c>
      <c r="G278" s="11">
        <f t="shared" si="68"/>
        <v>1322</v>
      </c>
      <c r="H278" s="11">
        <f t="shared" si="68"/>
        <v>0</v>
      </c>
      <c r="I278" s="11">
        <f t="shared" si="65"/>
        <v>1322</v>
      </c>
      <c r="J278" s="11">
        <f t="shared" si="69"/>
        <v>1322</v>
      </c>
      <c r="K278" s="11">
        <f t="shared" si="69"/>
        <v>0</v>
      </c>
    </row>
    <row r="279" spans="1:255" s="24" customFormat="1" ht="171" customHeight="1" x14ac:dyDescent="0.2">
      <c r="A279" s="13" t="s">
        <v>1097</v>
      </c>
      <c r="B279" s="9"/>
      <c r="C279" s="9" t="s">
        <v>256</v>
      </c>
      <c r="D279" s="9" t="s">
        <v>968</v>
      </c>
      <c r="E279" s="9"/>
      <c r="F279" s="12">
        <f>G279+H279</f>
        <v>1322</v>
      </c>
      <c r="G279" s="12">
        <f t="shared" si="68"/>
        <v>1322</v>
      </c>
      <c r="H279" s="12">
        <f t="shared" si="68"/>
        <v>0</v>
      </c>
      <c r="I279" s="12">
        <f t="shared" si="65"/>
        <v>1322</v>
      </c>
      <c r="J279" s="12">
        <f t="shared" si="69"/>
        <v>1322</v>
      </c>
      <c r="K279" s="12">
        <f t="shared" si="69"/>
        <v>0</v>
      </c>
    </row>
    <row r="280" spans="1:255" s="24" customFormat="1" ht="38.450000000000003" customHeight="1" x14ac:dyDescent="0.2">
      <c r="A280" s="9" t="s">
        <v>15</v>
      </c>
      <c r="B280" s="9"/>
      <c r="C280" s="9" t="s">
        <v>256</v>
      </c>
      <c r="D280" s="9" t="s">
        <v>968</v>
      </c>
      <c r="E280" s="9" t="s">
        <v>14</v>
      </c>
      <c r="F280" s="12">
        <f>G280+H280</f>
        <v>1322</v>
      </c>
      <c r="G280" s="12">
        <v>1322</v>
      </c>
      <c r="H280" s="12"/>
      <c r="I280" s="12">
        <f t="shared" si="65"/>
        <v>1322</v>
      </c>
      <c r="J280" s="12">
        <v>1322</v>
      </c>
      <c r="K280" s="12"/>
    </row>
    <row r="281" spans="1:255" s="24" customFormat="1" ht="137.25" customHeight="1" x14ac:dyDescent="0.2">
      <c r="A281" s="16" t="s">
        <v>941</v>
      </c>
      <c r="B281" s="8"/>
      <c r="C281" s="8" t="s">
        <v>256</v>
      </c>
      <c r="D281" s="8" t="s">
        <v>249</v>
      </c>
      <c r="E281" s="8"/>
      <c r="F281" s="11">
        <f t="shared" si="66"/>
        <v>137629</v>
      </c>
      <c r="G281" s="11">
        <f t="shared" ref="G281:K283" si="70">G282</f>
        <v>137629</v>
      </c>
      <c r="H281" s="11">
        <f t="shared" si="70"/>
        <v>0</v>
      </c>
      <c r="I281" s="11">
        <f t="shared" si="65"/>
        <v>137629</v>
      </c>
      <c r="J281" s="11">
        <f t="shared" si="70"/>
        <v>137629</v>
      </c>
      <c r="K281" s="11">
        <f t="shared" si="70"/>
        <v>0</v>
      </c>
    </row>
    <row r="282" spans="1:255" ht="116.25" customHeight="1" x14ac:dyDescent="0.2">
      <c r="A282" s="16" t="s">
        <v>972</v>
      </c>
      <c r="B282" s="8"/>
      <c r="C282" s="8" t="s">
        <v>256</v>
      </c>
      <c r="D282" s="8" t="s">
        <v>250</v>
      </c>
      <c r="E282" s="8"/>
      <c r="F282" s="11">
        <f t="shared" si="66"/>
        <v>137629</v>
      </c>
      <c r="G282" s="11">
        <f t="shared" si="70"/>
        <v>137629</v>
      </c>
      <c r="H282" s="11">
        <f t="shared" si="70"/>
        <v>0</v>
      </c>
      <c r="I282" s="11">
        <f t="shared" si="65"/>
        <v>137629</v>
      </c>
      <c r="J282" s="11">
        <f t="shared" si="70"/>
        <v>137629</v>
      </c>
      <c r="K282" s="11">
        <f t="shared" si="70"/>
        <v>0</v>
      </c>
      <c r="L282" s="24"/>
      <c r="M282" s="24"/>
      <c r="N282" s="24"/>
      <c r="O282" s="24"/>
      <c r="P282" s="24"/>
      <c r="Q282" s="24"/>
      <c r="R282" s="24"/>
      <c r="S282" s="24"/>
      <c r="T282" s="24"/>
      <c r="U282" s="24"/>
      <c r="V282" s="24"/>
      <c r="W282" s="24"/>
      <c r="X282" s="24"/>
      <c r="Y282" s="24"/>
      <c r="Z282" s="24"/>
      <c r="AA282" s="24"/>
      <c r="AB282" s="24"/>
      <c r="AC282" s="24"/>
      <c r="AD282" s="24"/>
      <c r="AE282" s="24"/>
      <c r="AF282" s="24"/>
      <c r="AG282" s="24"/>
      <c r="AH282" s="24"/>
      <c r="AI282" s="24"/>
      <c r="AJ282" s="24"/>
      <c r="AK282" s="24"/>
      <c r="AL282" s="24"/>
      <c r="AM282" s="24"/>
      <c r="AN282" s="24"/>
      <c r="AO282" s="24"/>
      <c r="AP282" s="24"/>
      <c r="AQ282" s="24"/>
      <c r="AR282" s="24"/>
      <c r="AS282" s="24"/>
      <c r="AT282" s="24"/>
      <c r="AU282" s="24"/>
      <c r="AV282" s="24"/>
      <c r="AW282" s="24"/>
      <c r="AX282" s="24"/>
      <c r="AY282" s="24"/>
      <c r="AZ282" s="24"/>
      <c r="BA282" s="24"/>
      <c r="BB282" s="24"/>
      <c r="BC282" s="24"/>
      <c r="BD282" s="24"/>
      <c r="BE282" s="24"/>
      <c r="BF282" s="24"/>
      <c r="BG282" s="24"/>
      <c r="BH282" s="24"/>
      <c r="BI282" s="24"/>
      <c r="BJ282" s="24"/>
      <c r="BK282" s="24"/>
      <c r="BL282" s="24"/>
      <c r="BM282" s="24"/>
      <c r="BN282" s="24"/>
      <c r="BO282" s="24"/>
      <c r="BP282" s="24"/>
      <c r="BQ282" s="24"/>
      <c r="BR282" s="24"/>
      <c r="BS282" s="24"/>
      <c r="BT282" s="24"/>
      <c r="BU282" s="24"/>
      <c r="BV282" s="24"/>
      <c r="BW282" s="24"/>
      <c r="BX282" s="24"/>
      <c r="BY282" s="24"/>
      <c r="BZ282" s="24"/>
      <c r="CA282" s="24"/>
      <c r="CB282" s="24"/>
      <c r="CC282" s="24"/>
      <c r="CD282" s="24"/>
      <c r="CE282" s="24"/>
      <c r="CF282" s="24"/>
      <c r="CG282" s="24"/>
      <c r="CH282" s="24"/>
      <c r="CI282" s="24"/>
      <c r="CJ282" s="24"/>
      <c r="CK282" s="24"/>
      <c r="CL282" s="24"/>
      <c r="CM282" s="24"/>
      <c r="CN282" s="24"/>
      <c r="CO282" s="24"/>
      <c r="CP282" s="24"/>
      <c r="CQ282" s="24"/>
      <c r="CR282" s="24"/>
      <c r="CS282" s="24"/>
      <c r="CT282" s="24"/>
      <c r="CU282" s="24"/>
      <c r="CV282" s="24"/>
      <c r="CW282" s="24"/>
      <c r="CX282" s="24"/>
      <c r="CY282" s="24"/>
      <c r="CZ282" s="24"/>
      <c r="DA282" s="24"/>
      <c r="DB282" s="24"/>
      <c r="DC282" s="24"/>
      <c r="DD282" s="24"/>
      <c r="DE282" s="24"/>
      <c r="DF282" s="24"/>
      <c r="DG282" s="24"/>
      <c r="DH282" s="24"/>
      <c r="DI282" s="24"/>
      <c r="DJ282" s="24"/>
      <c r="DK282" s="24"/>
      <c r="DL282" s="24"/>
      <c r="DM282" s="24"/>
      <c r="DN282" s="24"/>
      <c r="DO282" s="24"/>
      <c r="DP282" s="24"/>
      <c r="DQ282" s="24"/>
      <c r="DR282" s="24"/>
      <c r="DS282" s="24"/>
      <c r="DT282" s="24"/>
      <c r="DU282" s="24"/>
      <c r="DV282" s="24"/>
      <c r="DW282" s="24"/>
      <c r="DX282" s="24"/>
      <c r="DY282" s="24"/>
      <c r="DZ282" s="24"/>
      <c r="EA282" s="24"/>
      <c r="EB282" s="24"/>
      <c r="EC282" s="24"/>
      <c r="ED282" s="24"/>
      <c r="EE282" s="24"/>
      <c r="EF282" s="24"/>
      <c r="EG282" s="24"/>
      <c r="EH282" s="24"/>
      <c r="EI282" s="24"/>
      <c r="EJ282" s="24"/>
      <c r="EK282" s="24"/>
      <c r="EL282" s="24"/>
      <c r="EM282" s="24"/>
      <c r="EN282" s="24"/>
      <c r="EO282" s="24"/>
      <c r="EP282" s="24"/>
      <c r="EQ282" s="24"/>
      <c r="ER282" s="24"/>
      <c r="ES282" s="24"/>
      <c r="ET282" s="24"/>
      <c r="EU282" s="24"/>
      <c r="EV282" s="24"/>
      <c r="EW282" s="24"/>
      <c r="EX282" s="24"/>
      <c r="EY282" s="24"/>
      <c r="EZ282" s="24"/>
      <c r="FA282" s="24"/>
      <c r="FB282" s="24"/>
      <c r="FC282" s="24"/>
      <c r="FD282" s="24"/>
      <c r="FE282" s="24"/>
      <c r="FF282" s="24"/>
      <c r="FG282" s="24"/>
      <c r="FH282" s="24"/>
      <c r="FI282" s="24"/>
      <c r="FJ282" s="24"/>
      <c r="FK282" s="24"/>
      <c r="FL282" s="24"/>
      <c r="FM282" s="24"/>
      <c r="FN282" s="24"/>
      <c r="FO282" s="24"/>
      <c r="FP282" s="24"/>
      <c r="FQ282" s="24"/>
      <c r="FR282" s="24"/>
      <c r="FS282" s="24"/>
      <c r="FT282" s="24"/>
      <c r="FU282" s="24"/>
      <c r="FV282" s="24"/>
      <c r="FW282" s="24"/>
      <c r="FX282" s="24"/>
      <c r="FY282" s="24"/>
      <c r="FZ282" s="24"/>
      <c r="GA282" s="24"/>
      <c r="GB282" s="24"/>
      <c r="GC282" s="24"/>
      <c r="GD282" s="24"/>
      <c r="GE282" s="24"/>
      <c r="GF282" s="24"/>
      <c r="GG282" s="24"/>
      <c r="GH282" s="24"/>
      <c r="GI282" s="24"/>
      <c r="GJ282" s="24"/>
      <c r="GK282" s="24"/>
      <c r="GL282" s="24"/>
      <c r="GM282" s="24"/>
      <c r="GN282" s="24"/>
      <c r="GO282" s="24"/>
      <c r="GP282" s="24"/>
      <c r="GQ282" s="24"/>
      <c r="GR282" s="24"/>
      <c r="GS282" s="24"/>
      <c r="GT282" s="24"/>
      <c r="GU282" s="24"/>
      <c r="GV282" s="24"/>
      <c r="GW282" s="24"/>
      <c r="GX282" s="24"/>
      <c r="GY282" s="24"/>
      <c r="GZ282" s="24"/>
      <c r="HA282" s="24"/>
      <c r="HB282" s="24"/>
      <c r="HC282" s="24"/>
      <c r="HD282" s="24"/>
      <c r="HE282" s="24"/>
      <c r="HF282" s="24"/>
      <c r="HG282" s="24"/>
      <c r="HH282" s="24"/>
      <c r="HI282" s="24"/>
      <c r="HJ282" s="24"/>
      <c r="HK282" s="24"/>
      <c r="HL282" s="24"/>
      <c r="HM282" s="24"/>
      <c r="HN282" s="24"/>
      <c r="HO282" s="24"/>
      <c r="HP282" s="24"/>
      <c r="HQ282" s="24"/>
      <c r="HR282" s="24"/>
      <c r="HS282" s="24"/>
      <c r="HT282" s="24"/>
      <c r="HU282" s="24"/>
      <c r="HV282" s="24"/>
      <c r="HW282" s="24"/>
      <c r="HX282" s="24"/>
      <c r="HY282" s="24"/>
      <c r="HZ282" s="24"/>
      <c r="IA282" s="24"/>
      <c r="IB282" s="24"/>
      <c r="IC282" s="24"/>
      <c r="ID282" s="24"/>
      <c r="IE282" s="24"/>
      <c r="IF282" s="24"/>
      <c r="IG282" s="24"/>
      <c r="IH282" s="24"/>
      <c r="II282" s="24"/>
      <c r="IJ282" s="24"/>
      <c r="IK282" s="24"/>
      <c r="IL282" s="24"/>
      <c r="IM282" s="24"/>
      <c r="IN282" s="24"/>
      <c r="IO282" s="24"/>
      <c r="IP282" s="24"/>
      <c r="IQ282" s="24"/>
      <c r="IR282" s="24"/>
      <c r="IS282" s="24"/>
      <c r="IT282" s="24"/>
      <c r="IU282" s="24"/>
    </row>
    <row r="283" spans="1:255" ht="172.5" customHeight="1" x14ac:dyDescent="0.2">
      <c r="A283" s="16" t="s">
        <v>257</v>
      </c>
      <c r="B283" s="8"/>
      <c r="C283" s="8" t="s">
        <v>256</v>
      </c>
      <c r="D283" s="8" t="s">
        <v>258</v>
      </c>
      <c r="E283" s="8"/>
      <c r="F283" s="11">
        <f>G283+H283</f>
        <v>137629</v>
      </c>
      <c r="G283" s="11">
        <f t="shared" si="70"/>
        <v>137629</v>
      </c>
      <c r="H283" s="11">
        <f t="shared" si="70"/>
        <v>0</v>
      </c>
      <c r="I283" s="11">
        <f t="shared" si="65"/>
        <v>137629</v>
      </c>
      <c r="J283" s="11">
        <f t="shared" si="70"/>
        <v>137629</v>
      </c>
      <c r="K283" s="11">
        <f t="shared" si="70"/>
        <v>0</v>
      </c>
      <c r="L283" s="24"/>
      <c r="M283" s="24"/>
      <c r="N283" s="24"/>
      <c r="O283" s="24"/>
      <c r="P283" s="24"/>
      <c r="Q283" s="24"/>
      <c r="R283" s="24"/>
      <c r="S283" s="24"/>
      <c r="T283" s="24"/>
      <c r="U283" s="24"/>
      <c r="V283" s="24"/>
      <c r="W283" s="24"/>
      <c r="X283" s="24"/>
      <c r="Y283" s="24"/>
      <c r="Z283" s="24"/>
      <c r="AA283" s="24"/>
      <c r="AB283" s="24"/>
      <c r="AC283" s="24"/>
      <c r="AD283" s="24"/>
      <c r="AE283" s="24"/>
      <c r="AF283" s="24"/>
      <c r="AG283" s="24"/>
      <c r="AH283" s="24"/>
      <c r="AI283" s="24"/>
      <c r="AJ283" s="24"/>
      <c r="AK283" s="24"/>
      <c r="AL283" s="24"/>
      <c r="AM283" s="24"/>
      <c r="AN283" s="24"/>
      <c r="AO283" s="24"/>
      <c r="AP283" s="24"/>
      <c r="AQ283" s="24"/>
      <c r="AR283" s="24"/>
      <c r="AS283" s="24"/>
      <c r="AT283" s="24"/>
      <c r="AU283" s="24"/>
      <c r="AV283" s="24"/>
      <c r="AW283" s="24"/>
      <c r="AX283" s="24"/>
      <c r="AY283" s="24"/>
      <c r="AZ283" s="24"/>
      <c r="BA283" s="24"/>
      <c r="BB283" s="24"/>
      <c r="BC283" s="24"/>
      <c r="BD283" s="24"/>
      <c r="BE283" s="24"/>
      <c r="BF283" s="24"/>
      <c r="BG283" s="24"/>
      <c r="BH283" s="24"/>
      <c r="BI283" s="24"/>
      <c r="BJ283" s="24"/>
      <c r="BK283" s="24"/>
      <c r="BL283" s="24"/>
      <c r="BM283" s="24"/>
      <c r="BN283" s="24"/>
      <c r="BO283" s="24"/>
      <c r="BP283" s="24"/>
      <c r="BQ283" s="24"/>
      <c r="BR283" s="24"/>
      <c r="BS283" s="24"/>
      <c r="BT283" s="24"/>
      <c r="BU283" s="24"/>
      <c r="BV283" s="24"/>
      <c r="BW283" s="24"/>
      <c r="BX283" s="24"/>
      <c r="BY283" s="24"/>
      <c r="BZ283" s="24"/>
      <c r="CA283" s="24"/>
      <c r="CB283" s="24"/>
      <c r="CC283" s="24"/>
      <c r="CD283" s="24"/>
      <c r="CE283" s="24"/>
      <c r="CF283" s="24"/>
      <c r="CG283" s="24"/>
      <c r="CH283" s="24"/>
      <c r="CI283" s="24"/>
      <c r="CJ283" s="24"/>
      <c r="CK283" s="24"/>
      <c r="CL283" s="24"/>
      <c r="CM283" s="24"/>
      <c r="CN283" s="24"/>
      <c r="CO283" s="24"/>
      <c r="CP283" s="24"/>
      <c r="CQ283" s="24"/>
      <c r="CR283" s="24"/>
      <c r="CS283" s="24"/>
      <c r="CT283" s="24"/>
      <c r="CU283" s="24"/>
      <c r="CV283" s="24"/>
      <c r="CW283" s="24"/>
      <c r="CX283" s="24"/>
      <c r="CY283" s="24"/>
      <c r="CZ283" s="24"/>
      <c r="DA283" s="24"/>
      <c r="DB283" s="24"/>
      <c r="DC283" s="24"/>
      <c r="DD283" s="24"/>
      <c r="DE283" s="24"/>
      <c r="DF283" s="24"/>
      <c r="DG283" s="24"/>
      <c r="DH283" s="24"/>
      <c r="DI283" s="24"/>
      <c r="DJ283" s="24"/>
      <c r="DK283" s="24"/>
      <c r="DL283" s="24"/>
      <c r="DM283" s="24"/>
      <c r="DN283" s="24"/>
      <c r="DO283" s="24"/>
      <c r="DP283" s="24"/>
      <c r="DQ283" s="24"/>
      <c r="DR283" s="24"/>
      <c r="DS283" s="24"/>
      <c r="DT283" s="24"/>
      <c r="DU283" s="24"/>
      <c r="DV283" s="24"/>
      <c r="DW283" s="24"/>
      <c r="DX283" s="24"/>
      <c r="DY283" s="24"/>
      <c r="DZ283" s="24"/>
      <c r="EA283" s="24"/>
      <c r="EB283" s="24"/>
      <c r="EC283" s="24"/>
      <c r="ED283" s="24"/>
      <c r="EE283" s="24"/>
      <c r="EF283" s="24"/>
      <c r="EG283" s="24"/>
      <c r="EH283" s="24"/>
      <c r="EI283" s="24"/>
      <c r="EJ283" s="24"/>
      <c r="EK283" s="24"/>
      <c r="EL283" s="24"/>
      <c r="EM283" s="24"/>
      <c r="EN283" s="24"/>
      <c r="EO283" s="24"/>
      <c r="EP283" s="24"/>
      <c r="EQ283" s="24"/>
      <c r="ER283" s="24"/>
      <c r="ES283" s="24"/>
      <c r="ET283" s="24"/>
      <c r="EU283" s="24"/>
      <c r="EV283" s="24"/>
      <c r="EW283" s="24"/>
      <c r="EX283" s="24"/>
      <c r="EY283" s="24"/>
      <c r="EZ283" s="24"/>
      <c r="FA283" s="24"/>
      <c r="FB283" s="24"/>
      <c r="FC283" s="24"/>
      <c r="FD283" s="24"/>
      <c r="FE283" s="24"/>
      <c r="FF283" s="24"/>
      <c r="FG283" s="24"/>
      <c r="FH283" s="24"/>
      <c r="FI283" s="24"/>
      <c r="FJ283" s="24"/>
      <c r="FK283" s="24"/>
      <c r="FL283" s="24"/>
      <c r="FM283" s="24"/>
      <c r="FN283" s="24"/>
      <c r="FO283" s="24"/>
      <c r="FP283" s="24"/>
      <c r="FQ283" s="24"/>
      <c r="FR283" s="24"/>
      <c r="FS283" s="24"/>
      <c r="FT283" s="24"/>
      <c r="FU283" s="24"/>
      <c r="FV283" s="24"/>
      <c r="FW283" s="24"/>
      <c r="FX283" s="24"/>
      <c r="FY283" s="24"/>
      <c r="FZ283" s="24"/>
      <c r="GA283" s="24"/>
      <c r="GB283" s="24"/>
      <c r="GC283" s="24"/>
      <c r="GD283" s="24"/>
      <c r="GE283" s="24"/>
      <c r="GF283" s="24"/>
      <c r="GG283" s="24"/>
      <c r="GH283" s="24"/>
      <c r="GI283" s="24"/>
      <c r="GJ283" s="24"/>
      <c r="GK283" s="24"/>
      <c r="GL283" s="24"/>
      <c r="GM283" s="24"/>
      <c r="GN283" s="24"/>
      <c r="GO283" s="24"/>
      <c r="GP283" s="24"/>
      <c r="GQ283" s="24"/>
      <c r="GR283" s="24"/>
      <c r="GS283" s="24"/>
      <c r="GT283" s="24"/>
      <c r="GU283" s="24"/>
      <c r="GV283" s="24"/>
      <c r="GW283" s="24"/>
      <c r="GX283" s="24"/>
      <c r="GY283" s="24"/>
      <c r="GZ283" s="24"/>
      <c r="HA283" s="24"/>
      <c r="HB283" s="24"/>
      <c r="HC283" s="24"/>
      <c r="HD283" s="24"/>
      <c r="HE283" s="24"/>
      <c r="HF283" s="24"/>
      <c r="HG283" s="24"/>
      <c r="HH283" s="24"/>
      <c r="HI283" s="24"/>
      <c r="HJ283" s="24"/>
      <c r="HK283" s="24"/>
      <c r="HL283" s="24"/>
      <c r="HM283" s="24"/>
      <c r="HN283" s="24"/>
      <c r="HO283" s="24"/>
      <c r="HP283" s="24"/>
      <c r="HQ283" s="24"/>
      <c r="HR283" s="24"/>
      <c r="HS283" s="24"/>
      <c r="HT283" s="24"/>
      <c r="HU283" s="24"/>
      <c r="HV283" s="24"/>
      <c r="HW283" s="24"/>
      <c r="HX283" s="24"/>
      <c r="HY283" s="24"/>
      <c r="HZ283" s="24"/>
      <c r="IA283" s="24"/>
      <c r="IB283" s="24"/>
      <c r="IC283" s="24"/>
      <c r="ID283" s="24"/>
      <c r="IE283" s="24"/>
      <c r="IF283" s="24"/>
      <c r="IG283" s="24"/>
      <c r="IH283" s="24"/>
      <c r="II283" s="24"/>
      <c r="IJ283" s="24"/>
      <c r="IK283" s="24"/>
      <c r="IL283" s="24"/>
      <c r="IM283" s="24"/>
      <c r="IN283" s="24"/>
      <c r="IO283" s="24"/>
      <c r="IP283" s="24"/>
      <c r="IQ283" s="24"/>
      <c r="IR283" s="24"/>
      <c r="IS283" s="24"/>
      <c r="IT283" s="24"/>
      <c r="IU283" s="24"/>
    </row>
    <row r="284" spans="1:255" ht="50.25" customHeight="1" x14ac:dyDescent="0.2">
      <c r="A284" s="14" t="s">
        <v>259</v>
      </c>
      <c r="B284" s="9"/>
      <c r="C284" s="9" t="s">
        <v>256</v>
      </c>
      <c r="D284" s="9" t="s">
        <v>260</v>
      </c>
      <c r="E284" s="9"/>
      <c r="F284" s="12">
        <f t="shared" si="66"/>
        <v>137629</v>
      </c>
      <c r="G284" s="12">
        <f>G287+G285+G286+G288</f>
        <v>137629</v>
      </c>
      <c r="H284" s="12">
        <f>H287</f>
        <v>0</v>
      </c>
      <c r="I284" s="12">
        <f t="shared" si="65"/>
        <v>137629</v>
      </c>
      <c r="J284" s="12">
        <f>J287+J285+J286+J288</f>
        <v>137629</v>
      </c>
      <c r="K284" s="12">
        <f>K287</f>
        <v>0</v>
      </c>
      <c r="L284" s="24"/>
      <c r="M284" s="24"/>
      <c r="N284" s="24"/>
      <c r="O284" s="24"/>
      <c r="P284" s="24"/>
      <c r="Q284" s="24"/>
      <c r="R284" s="24"/>
      <c r="S284" s="24"/>
      <c r="T284" s="24"/>
      <c r="U284" s="24"/>
      <c r="V284" s="24"/>
      <c r="W284" s="24"/>
      <c r="X284" s="24"/>
      <c r="Y284" s="24"/>
      <c r="Z284" s="24"/>
      <c r="AA284" s="24"/>
      <c r="AB284" s="24"/>
      <c r="AC284" s="24"/>
      <c r="AD284" s="24"/>
      <c r="AE284" s="24"/>
      <c r="AF284" s="24"/>
      <c r="AG284" s="24"/>
      <c r="AH284" s="24"/>
      <c r="AI284" s="24"/>
      <c r="AJ284" s="24"/>
      <c r="AK284" s="24"/>
      <c r="AL284" s="24"/>
      <c r="AM284" s="24"/>
      <c r="AN284" s="24"/>
      <c r="AO284" s="24"/>
      <c r="AP284" s="24"/>
      <c r="AQ284" s="24"/>
      <c r="AR284" s="24"/>
      <c r="AS284" s="24"/>
      <c r="AT284" s="24"/>
      <c r="AU284" s="24"/>
      <c r="AV284" s="24"/>
      <c r="AW284" s="24"/>
      <c r="AX284" s="24"/>
      <c r="AY284" s="24"/>
      <c r="AZ284" s="24"/>
      <c r="BA284" s="24"/>
      <c r="BB284" s="24"/>
      <c r="BC284" s="24"/>
      <c r="BD284" s="24"/>
      <c r="BE284" s="24"/>
      <c r="BF284" s="24"/>
      <c r="BG284" s="24"/>
      <c r="BH284" s="24"/>
      <c r="BI284" s="24"/>
      <c r="BJ284" s="24"/>
      <c r="BK284" s="24"/>
      <c r="BL284" s="24"/>
      <c r="BM284" s="24"/>
      <c r="BN284" s="24"/>
      <c r="BO284" s="24"/>
      <c r="BP284" s="24"/>
      <c r="BQ284" s="24"/>
      <c r="BR284" s="24"/>
      <c r="BS284" s="24"/>
      <c r="BT284" s="24"/>
      <c r="BU284" s="24"/>
      <c r="BV284" s="24"/>
      <c r="BW284" s="24"/>
      <c r="BX284" s="24"/>
      <c r="BY284" s="24"/>
      <c r="BZ284" s="24"/>
      <c r="CA284" s="24"/>
      <c r="CB284" s="24"/>
      <c r="CC284" s="24"/>
      <c r="CD284" s="24"/>
      <c r="CE284" s="24"/>
      <c r="CF284" s="24"/>
      <c r="CG284" s="24"/>
      <c r="CH284" s="24"/>
      <c r="CI284" s="24"/>
      <c r="CJ284" s="24"/>
      <c r="CK284" s="24"/>
      <c r="CL284" s="24"/>
      <c r="CM284" s="24"/>
      <c r="CN284" s="24"/>
      <c r="CO284" s="24"/>
      <c r="CP284" s="24"/>
      <c r="CQ284" s="24"/>
      <c r="CR284" s="24"/>
      <c r="CS284" s="24"/>
      <c r="CT284" s="24"/>
      <c r="CU284" s="24"/>
      <c r="CV284" s="24"/>
      <c r="CW284" s="24"/>
      <c r="CX284" s="24"/>
      <c r="CY284" s="24"/>
      <c r="CZ284" s="24"/>
      <c r="DA284" s="24"/>
      <c r="DB284" s="24"/>
      <c r="DC284" s="24"/>
      <c r="DD284" s="24"/>
      <c r="DE284" s="24"/>
      <c r="DF284" s="24"/>
      <c r="DG284" s="24"/>
      <c r="DH284" s="24"/>
      <c r="DI284" s="24"/>
      <c r="DJ284" s="24"/>
      <c r="DK284" s="24"/>
      <c r="DL284" s="24"/>
      <c r="DM284" s="24"/>
      <c r="DN284" s="24"/>
      <c r="DO284" s="24"/>
      <c r="DP284" s="24"/>
      <c r="DQ284" s="24"/>
      <c r="DR284" s="24"/>
      <c r="DS284" s="24"/>
      <c r="DT284" s="24"/>
      <c r="DU284" s="24"/>
      <c r="DV284" s="24"/>
      <c r="DW284" s="24"/>
      <c r="DX284" s="24"/>
      <c r="DY284" s="24"/>
      <c r="DZ284" s="24"/>
      <c r="EA284" s="24"/>
      <c r="EB284" s="24"/>
      <c r="EC284" s="24"/>
      <c r="ED284" s="24"/>
      <c r="EE284" s="24"/>
      <c r="EF284" s="24"/>
      <c r="EG284" s="24"/>
      <c r="EH284" s="24"/>
      <c r="EI284" s="24"/>
      <c r="EJ284" s="24"/>
      <c r="EK284" s="24"/>
      <c r="EL284" s="24"/>
      <c r="EM284" s="24"/>
      <c r="EN284" s="24"/>
      <c r="EO284" s="24"/>
      <c r="EP284" s="24"/>
      <c r="EQ284" s="24"/>
      <c r="ER284" s="24"/>
      <c r="ES284" s="24"/>
      <c r="ET284" s="24"/>
      <c r="EU284" s="24"/>
      <c r="EV284" s="24"/>
      <c r="EW284" s="24"/>
      <c r="EX284" s="24"/>
      <c r="EY284" s="24"/>
      <c r="EZ284" s="24"/>
      <c r="FA284" s="24"/>
      <c r="FB284" s="24"/>
      <c r="FC284" s="24"/>
      <c r="FD284" s="24"/>
      <c r="FE284" s="24"/>
      <c r="FF284" s="24"/>
      <c r="FG284" s="24"/>
      <c r="FH284" s="24"/>
      <c r="FI284" s="24"/>
      <c r="FJ284" s="24"/>
      <c r="FK284" s="24"/>
      <c r="FL284" s="24"/>
      <c r="FM284" s="24"/>
      <c r="FN284" s="24"/>
      <c r="FO284" s="24"/>
      <c r="FP284" s="24"/>
      <c r="FQ284" s="24"/>
      <c r="FR284" s="24"/>
      <c r="FS284" s="24"/>
      <c r="FT284" s="24"/>
      <c r="FU284" s="24"/>
      <c r="FV284" s="24"/>
      <c r="FW284" s="24"/>
      <c r="FX284" s="24"/>
      <c r="FY284" s="24"/>
      <c r="FZ284" s="24"/>
      <c r="GA284" s="24"/>
      <c r="GB284" s="24"/>
      <c r="GC284" s="24"/>
      <c r="GD284" s="24"/>
      <c r="GE284" s="24"/>
      <c r="GF284" s="24"/>
      <c r="GG284" s="24"/>
      <c r="GH284" s="24"/>
      <c r="GI284" s="24"/>
      <c r="GJ284" s="24"/>
      <c r="GK284" s="24"/>
      <c r="GL284" s="24"/>
      <c r="GM284" s="24"/>
      <c r="GN284" s="24"/>
      <c r="GO284" s="24"/>
      <c r="GP284" s="24"/>
      <c r="GQ284" s="24"/>
      <c r="GR284" s="24"/>
      <c r="GS284" s="24"/>
      <c r="GT284" s="24"/>
      <c r="GU284" s="24"/>
      <c r="GV284" s="24"/>
      <c r="GW284" s="24"/>
      <c r="GX284" s="24"/>
      <c r="GY284" s="24"/>
      <c r="GZ284" s="24"/>
      <c r="HA284" s="24"/>
      <c r="HB284" s="24"/>
      <c r="HC284" s="24"/>
      <c r="HD284" s="24"/>
      <c r="HE284" s="24"/>
      <c r="HF284" s="24"/>
      <c r="HG284" s="24"/>
      <c r="HH284" s="24"/>
      <c r="HI284" s="24"/>
      <c r="HJ284" s="24"/>
      <c r="HK284" s="24"/>
      <c r="HL284" s="24"/>
      <c r="HM284" s="24"/>
      <c r="HN284" s="24"/>
      <c r="HO284" s="24"/>
      <c r="HP284" s="24"/>
      <c r="HQ284" s="24"/>
      <c r="HR284" s="24"/>
      <c r="HS284" s="24"/>
      <c r="HT284" s="24"/>
      <c r="HU284" s="24"/>
      <c r="HV284" s="24"/>
      <c r="HW284" s="24"/>
      <c r="HX284" s="24"/>
      <c r="HY284" s="24"/>
      <c r="HZ284" s="24"/>
      <c r="IA284" s="24"/>
      <c r="IB284" s="24"/>
      <c r="IC284" s="24"/>
      <c r="ID284" s="24"/>
      <c r="IE284" s="24"/>
      <c r="IF284" s="24"/>
      <c r="IG284" s="24"/>
      <c r="IH284" s="24"/>
      <c r="II284" s="24"/>
      <c r="IJ284" s="24"/>
      <c r="IK284" s="24"/>
      <c r="IL284" s="24"/>
      <c r="IM284" s="24"/>
      <c r="IN284" s="24"/>
      <c r="IO284" s="24"/>
      <c r="IP284" s="24"/>
      <c r="IQ284" s="24"/>
      <c r="IR284" s="24"/>
      <c r="IS284" s="24"/>
      <c r="IT284" s="24"/>
      <c r="IU284" s="24"/>
    </row>
    <row r="285" spans="1:255" ht="214.5" customHeight="1" x14ac:dyDescent="0.2">
      <c r="A285" s="13" t="s">
        <v>17</v>
      </c>
      <c r="B285" s="9"/>
      <c r="C285" s="9" t="s">
        <v>256</v>
      </c>
      <c r="D285" s="9" t="s">
        <v>260</v>
      </c>
      <c r="E285" s="9" t="s">
        <v>11</v>
      </c>
      <c r="F285" s="12">
        <f>G285+H285</f>
        <v>20050</v>
      </c>
      <c r="G285" s="12">
        <v>20050</v>
      </c>
      <c r="H285" s="12"/>
      <c r="I285" s="12">
        <f>J285+K285</f>
        <v>20050</v>
      </c>
      <c r="J285" s="12">
        <v>20050</v>
      </c>
      <c r="K285" s="12"/>
      <c r="L285" s="24"/>
      <c r="M285" s="24"/>
      <c r="N285" s="24"/>
      <c r="O285" s="24"/>
      <c r="P285" s="24"/>
      <c r="Q285" s="24"/>
      <c r="R285" s="24"/>
      <c r="S285" s="24"/>
      <c r="T285" s="24"/>
      <c r="U285" s="24"/>
      <c r="V285" s="24"/>
      <c r="W285" s="24"/>
      <c r="X285" s="24"/>
      <c r="Y285" s="24"/>
      <c r="Z285" s="24"/>
      <c r="AA285" s="24"/>
      <c r="AB285" s="24"/>
      <c r="AC285" s="24"/>
      <c r="AD285" s="24"/>
      <c r="AE285" s="24"/>
      <c r="AF285" s="24"/>
      <c r="AG285" s="24"/>
      <c r="AH285" s="24"/>
      <c r="AI285" s="24"/>
      <c r="AJ285" s="24"/>
      <c r="AK285" s="24"/>
      <c r="AL285" s="24"/>
      <c r="AM285" s="24"/>
      <c r="AN285" s="24"/>
      <c r="AO285" s="24"/>
      <c r="AP285" s="24"/>
      <c r="AQ285" s="24"/>
      <c r="AR285" s="24"/>
      <c r="AS285" s="24"/>
      <c r="AT285" s="24"/>
      <c r="AU285" s="24"/>
      <c r="AV285" s="24"/>
      <c r="AW285" s="24"/>
      <c r="AX285" s="24"/>
      <c r="AY285" s="24"/>
      <c r="AZ285" s="24"/>
      <c r="BA285" s="24"/>
      <c r="BB285" s="24"/>
      <c r="BC285" s="24"/>
      <c r="BD285" s="24"/>
      <c r="BE285" s="24"/>
      <c r="BF285" s="24"/>
      <c r="BG285" s="24"/>
      <c r="BH285" s="24"/>
      <c r="BI285" s="24"/>
      <c r="BJ285" s="24"/>
      <c r="BK285" s="24"/>
      <c r="BL285" s="24"/>
      <c r="BM285" s="24"/>
      <c r="BN285" s="24"/>
      <c r="BO285" s="24"/>
      <c r="BP285" s="24"/>
      <c r="BQ285" s="24"/>
      <c r="BR285" s="24"/>
      <c r="BS285" s="24"/>
      <c r="BT285" s="24"/>
      <c r="BU285" s="24"/>
      <c r="BV285" s="24"/>
      <c r="BW285" s="24"/>
      <c r="BX285" s="24"/>
      <c r="BY285" s="24"/>
      <c r="BZ285" s="24"/>
      <c r="CA285" s="24"/>
      <c r="CB285" s="24"/>
      <c r="CC285" s="24"/>
      <c r="CD285" s="24"/>
      <c r="CE285" s="24"/>
      <c r="CF285" s="24"/>
      <c r="CG285" s="24"/>
      <c r="CH285" s="24"/>
      <c r="CI285" s="24"/>
      <c r="CJ285" s="24"/>
      <c r="CK285" s="24"/>
      <c r="CL285" s="24"/>
      <c r="CM285" s="24"/>
      <c r="CN285" s="24"/>
      <c r="CO285" s="24"/>
      <c r="CP285" s="24"/>
      <c r="CQ285" s="24"/>
      <c r="CR285" s="24"/>
      <c r="CS285" s="24"/>
      <c r="CT285" s="24"/>
      <c r="CU285" s="24"/>
      <c r="CV285" s="24"/>
      <c r="CW285" s="24"/>
      <c r="CX285" s="24"/>
      <c r="CY285" s="24"/>
      <c r="CZ285" s="24"/>
      <c r="DA285" s="24"/>
      <c r="DB285" s="24"/>
      <c r="DC285" s="24"/>
      <c r="DD285" s="24"/>
      <c r="DE285" s="24"/>
      <c r="DF285" s="24"/>
      <c r="DG285" s="24"/>
      <c r="DH285" s="24"/>
      <c r="DI285" s="24"/>
      <c r="DJ285" s="24"/>
      <c r="DK285" s="24"/>
      <c r="DL285" s="24"/>
      <c r="DM285" s="24"/>
      <c r="DN285" s="24"/>
      <c r="DO285" s="24"/>
      <c r="DP285" s="24"/>
      <c r="DQ285" s="24"/>
      <c r="DR285" s="24"/>
      <c r="DS285" s="24"/>
      <c r="DT285" s="24"/>
      <c r="DU285" s="24"/>
      <c r="DV285" s="24"/>
      <c r="DW285" s="24"/>
      <c r="DX285" s="24"/>
      <c r="DY285" s="24"/>
      <c r="DZ285" s="24"/>
      <c r="EA285" s="24"/>
      <c r="EB285" s="24"/>
      <c r="EC285" s="24"/>
      <c r="ED285" s="24"/>
      <c r="EE285" s="24"/>
      <c r="EF285" s="24"/>
      <c r="EG285" s="24"/>
      <c r="EH285" s="24"/>
      <c r="EI285" s="24"/>
      <c r="EJ285" s="24"/>
      <c r="EK285" s="24"/>
      <c r="EL285" s="24"/>
      <c r="EM285" s="24"/>
      <c r="EN285" s="24"/>
      <c r="EO285" s="24"/>
      <c r="EP285" s="24"/>
      <c r="EQ285" s="24"/>
      <c r="ER285" s="24"/>
      <c r="ES285" s="24"/>
      <c r="ET285" s="24"/>
      <c r="EU285" s="24"/>
      <c r="EV285" s="24"/>
      <c r="EW285" s="24"/>
      <c r="EX285" s="24"/>
      <c r="EY285" s="24"/>
      <c r="EZ285" s="24"/>
      <c r="FA285" s="24"/>
      <c r="FB285" s="24"/>
      <c r="FC285" s="24"/>
      <c r="FD285" s="24"/>
      <c r="FE285" s="24"/>
      <c r="FF285" s="24"/>
      <c r="FG285" s="24"/>
      <c r="FH285" s="24"/>
      <c r="FI285" s="24"/>
      <c r="FJ285" s="24"/>
      <c r="FK285" s="24"/>
      <c r="FL285" s="24"/>
      <c r="FM285" s="24"/>
      <c r="FN285" s="24"/>
      <c r="FO285" s="24"/>
      <c r="FP285" s="24"/>
      <c r="FQ285" s="24"/>
      <c r="FR285" s="24"/>
      <c r="FS285" s="24"/>
      <c r="FT285" s="24"/>
      <c r="FU285" s="24"/>
      <c r="FV285" s="24"/>
      <c r="FW285" s="24"/>
      <c r="FX285" s="24"/>
      <c r="FY285" s="24"/>
      <c r="FZ285" s="24"/>
      <c r="GA285" s="24"/>
      <c r="GB285" s="24"/>
      <c r="GC285" s="24"/>
      <c r="GD285" s="24"/>
      <c r="GE285" s="24"/>
      <c r="GF285" s="24"/>
      <c r="GG285" s="24"/>
      <c r="GH285" s="24"/>
      <c r="GI285" s="24"/>
      <c r="GJ285" s="24"/>
      <c r="GK285" s="24"/>
      <c r="GL285" s="24"/>
      <c r="GM285" s="24"/>
      <c r="GN285" s="24"/>
      <c r="GO285" s="24"/>
      <c r="GP285" s="24"/>
      <c r="GQ285" s="24"/>
      <c r="GR285" s="24"/>
      <c r="GS285" s="24"/>
      <c r="GT285" s="24"/>
      <c r="GU285" s="24"/>
      <c r="GV285" s="24"/>
      <c r="GW285" s="24"/>
      <c r="GX285" s="24"/>
      <c r="GY285" s="24"/>
      <c r="GZ285" s="24"/>
      <c r="HA285" s="24"/>
      <c r="HB285" s="24"/>
      <c r="HC285" s="24"/>
      <c r="HD285" s="24"/>
      <c r="HE285" s="24"/>
      <c r="HF285" s="24"/>
      <c r="HG285" s="24"/>
      <c r="HH285" s="24"/>
      <c r="HI285" s="24"/>
      <c r="HJ285" s="24"/>
      <c r="HK285" s="24"/>
      <c r="HL285" s="24"/>
      <c r="HM285" s="24"/>
      <c r="HN285" s="24"/>
      <c r="HO285" s="24"/>
      <c r="HP285" s="24"/>
      <c r="HQ285" s="24"/>
      <c r="HR285" s="24"/>
      <c r="HS285" s="24"/>
      <c r="HT285" s="24"/>
      <c r="HU285" s="24"/>
      <c r="HV285" s="24"/>
      <c r="HW285" s="24"/>
      <c r="HX285" s="24"/>
      <c r="HY285" s="24"/>
      <c r="HZ285" s="24"/>
      <c r="IA285" s="24"/>
      <c r="IB285" s="24"/>
      <c r="IC285" s="24"/>
      <c r="ID285" s="24"/>
      <c r="IE285" s="24"/>
      <c r="IF285" s="24"/>
      <c r="IG285" s="24"/>
      <c r="IH285" s="24"/>
      <c r="II285" s="24"/>
      <c r="IJ285" s="24"/>
      <c r="IK285" s="24"/>
      <c r="IL285" s="24"/>
      <c r="IM285" s="24"/>
      <c r="IN285" s="24"/>
      <c r="IO285" s="24"/>
      <c r="IP285" s="24"/>
      <c r="IQ285" s="24"/>
      <c r="IR285" s="24"/>
      <c r="IS285" s="24"/>
      <c r="IT285" s="24"/>
      <c r="IU285" s="24"/>
    </row>
    <row r="286" spans="1:255" ht="85.5" customHeight="1" x14ac:dyDescent="0.2">
      <c r="A286" s="9" t="s">
        <v>18</v>
      </c>
      <c r="B286" s="9"/>
      <c r="C286" s="9" t="s">
        <v>256</v>
      </c>
      <c r="D286" s="9" t="s">
        <v>260</v>
      </c>
      <c r="E286" s="9" t="s">
        <v>12</v>
      </c>
      <c r="F286" s="12">
        <f>G286+H286</f>
        <v>8213</v>
      </c>
      <c r="G286" s="12">
        <v>8213</v>
      </c>
      <c r="H286" s="12"/>
      <c r="I286" s="12">
        <f>J286+K286</f>
        <v>8213</v>
      </c>
      <c r="J286" s="12">
        <v>8213</v>
      </c>
      <c r="K286" s="12"/>
      <c r="L286" s="24"/>
      <c r="M286" s="24"/>
      <c r="N286" s="24"/>
      <c r="O286" s="24"/>
      <c r="P286" s="24"/>
      <c r="Q286" s="24"/>
      <c r="R286" s="24"/>
      <c r="S286" s="24"/>
      <c r="T286" s="24"/>
      <c r="U286" s="24"/>
      <c r="V286" s="24"/>
      <c r="W286" s="24"/>
      <c r="X286" s="24"/>
      <c r="Y286" s="24"/>
      <c r="Z286" s="24"/>
      <c r="AA286" s="24"/>
      <c r="AB286" s="24"/>
      <c r="AC286" s="24"/>
      <c r="AD286" s="24"/>
      <c r="AE286" s="24"/>
      <c r="AF286" s="24"/>
      <c r="AG286" s="24"/>
      <c r="AH286" s="24"/>
      <c r="AI286" s="24"/>
      <c r="AJ286" s="24"/>
      <c r="AK286" s="24"/>
      <c r="AL286" s="24"/>
      <c r="AM286" s="24"/>
      <c r="AN286" s="24"/>
      <c r="AO286" s="24"/>
      <c r="AP286" s="24"/>
      <c r="AQ286" s="24"/>
      <c r="AR286" s="24"/>
      <c r="AS286" s="24"/>
      <c r="AT286" s="24"/>
      <c r="AU286" s="24"/>
      <c r="AV286" s="24"/>
      <c r="AW286" s="24"/>
      <c r="AX286" s="24"/>
      <c r="AY286" s="24"/>
      <c r="AZ286" s="24"/>
      <c r="BA286" s="24"/>
      <c r="BB286" s="24"/>
      <c r="BC286" s="24"/>
      <c r="BD286" s="24"/>
      <c r="BE286" s="24"/>
      <c r="BF286" s="24"/>
      <c r="BG286" s="24"/>
      <c r="BH286" s="24"/>
      <c r="BI286" s="24"/>
      <c r="BJ286" s="24"/>
      <c r="BK286" s="24"/>
      <c r="BL286" s="24"/>
      <c r="BM286" s="24"/>
      <c r="BN286" s="24"/>
      <c r="BO286" s="24"/>
      <c r="BP286" s="24"/>
      <c r="BQ286" s="24"/>
      <c r="BR286" s="24"/>
      <c r="BS286" s="24"/>
      <c r="BT286" s="24"/>
      <c r="BU286" s="24"/>
      <c r="BV286" s="24"/>
      <c r="BW286" s="24"/>
      <c r="BX286" s="24"/>
      <c r="BY286" s="24"/>
      <c r="BZ286" s="24"/>
      <c r="CA286" s="24"/>
      <c r="CB286" s="24"/>
      <c r="CC286" s="24"/>
      <c r="CD286" s="24"/>
      <c r="CE286" s="24"/>
      <c r="CF286" s="24"/>
      <c r="CG286" s="24"/>
      <c r="CH286" s="24"/>
      <c r="CI286" s="24"/>
      <c r="CJ286" s="24"/>
      <c r="CK286" s="24"/>
      <c r="CL286" s="24"/>
      <c r="CM286" s="24"/>
      <c r="CN286" s="24"/>
      <c r="CO286" s="24"/>
      <c r="CP286" s="24"/>
      <c r="CQ286" s="24"/>
      <c r="CR286" s="24"/>
      <c r="CS286" s="24"/>
      <c r="CT286" s="24"/>
      <c r="CU286" s="24"/>
      <c r="CV286" s="24"/>
      <c r="CW286" s="24"/>
      <c r="CX286" s="24"/>
      <c r="CY286" s="24"/>
      <c r="CZ286" s="24"/>
      <c r="DA286" s="24"/>
      <c r="DB286" s="24"/>
      <c r="DC286" s="24"/>
      <c r="DD286" s="24"/>
      <c r="DE286" s="24"/>
      <c r="DF286" s="24"/>
      <c r="DG286" s="24"/>
      <c r="DH286" s="24"/>
      <c r="DI286" s="24"/>
      <c r="DJ286" s="24"/>
      <c r="DK286" s="24"/>
      <c r="DL286" s="24"/>
      <c r="DM286" s="24"/>
      <c r="DN286" s="24"/>
      <c r="DO286" s="24"/>
      <c r="DP286" s="24"/>
      <c r="DQ286" s="24"/>
      <c r="DR286" s="24"/>
      <c r="DS286" s="24"/>
      <c r="DT286" s="24"/>
      <c r="DU286" s="24"/>
      <c r="DV286" s="24"/>
      <c r="DW286" s="24"/>
      <c r="DX286" s="24"/>
      <c r="DY286" s="24"/>
      <c r="DZ286" s="24"/>
      <c r="EA286" s="24"/>
      <c r="EB286" s="24"/>
      <c r="EC286" s="24"/>
      <c r="ED286" s="24"/>
      <c r="EE286" s="24"/>
      <c r="EF286" s="24"/>
      <c r="EG286" s="24"/>
      <c r="EH286" s="24"/>
      <c r="EI286" s="24"/>
      <c r="EJ286" s="24"/>
      <c r="EK286" s="24"/>
      <c r="EL286" s="24"/>
      <c r="EM286" s="24"/>
      <c r="EN286" s="24"/>
      <c r="EO286" s="24"/>
      <c r="EP286" s="24"/>
      <c r="EQ286" s="24"/>
      <c r="ER286" s="24"/>
      <c r="ES286" s="24"/>
      <c r="ET286" s="24"/>
      <c r="EU286" s="24"/>
      <c r="EV286" s="24"/>
      <c r="EW286" s="24"/>
      <c r="EX286" s="24"/>
      <c r="EY286" s="24"/>
      <c r="EZ286" s="24"/>
      <c r="FA286" s="24"/>
      <c r="FB286" s="24"/>
      <c r="FC286" s="24"/>
      <c r="FD286" s="24"/>
      <c r="FE286" s="24"/>
      <c r="FF286" s="24"/>
      <c r="FG286" s="24"/>
      <c r="FH286" s="24"/>
      <c r="FI286" s="24"/>
      <c r="FJ286" s="24"/>
      <c r="FK286" s="24"/>
      <c r="FL286" s="24"/>
      <c r="FM286" s="24"/>
      <c r="FN286" s="24"/>
      <c r="FO286" s="24"/>
      <c r="FP286" s="24"/>
      <c r="FQ286" s="24"/>
      <c r="FR286" s="24"/>
      <c r="FS286" s="24"/>
      <c r="FT286" s="24"/>
      <c r="FU286" s="24"/>
      <c r="FV286" s="24"/>
      <c r="FW286" s="24"/>
      <c r="FX286" s="24"/>
      <c r="FY286" s="24"/>
      <c r="FZ286" s="24"/>
      <c r="GA286" s="24"/>
      <c r="GB286" s="24"/>
      <c r="GC286" s="24"/>
      <c r="GD286" s="24"/>
      <c r="GE286" s="24"/>
      <c r="GF286" s="24"/>
      <c r="GG286" s="24"/>
      <c r="GH286" s="24"/>
      <c r="GI286" s="24"/>
      <c r="GJ286" s="24"/>
      <c r="GK286" s="24"/>
      <c r="GL286" s="24"/>
      <c r="GM286" s="24"/>
      <c r="GN286" s="24"/>
      <c r="GO286" s="24"/>
      <c r="GP286" s="24"/>
      <c r="GQ286" s="24"/>
      <c r="GR286" s="24"/>
      <c r="GS286" s="24"/>
      <c r="GT286" s="24"/>
      <c r="GU286" s="24"/>
      <c r="GV286" s="24"/>
      <c r="GW286" s="24"/>
      <c r="GX286" s="24"/>
      <c r="GY286" s="24"/>
      <c r="GZ286" s="24"/>
      <c r="HA286" s="24"/>
      <c r="HB286" s="24"/>
      <c r="HC286" s="24"/>
      <c r="HD286" s="24"/>
      <c r="HE286" s="24"/>
      <c r="HF286" s="24"/>
      <c r="HG286" s="24"/>
      <c r="HH286" s="24"/>
      <c r="HI286" s="24"/>
      <c r="HJ286" s="24"/>
      <c r="HK286" s="24"/>
      <c r="HL286" s="24"/>
      <c r="HM286" s="24"/>
      <c r="HN286" s="24"/>
      <c r="HO286" s="24"/>
      <c r="HP286" s="24"/>
      <c r="HQ286" s="24"/>
      <c r="HR286" s="24"/>
      <c r="HS286" s="24"/>
      <c r="HT286" s="24"/>
      <c r="HU286" s="24"/>
      <c r="HV286" s="24"/>
      <c r="HW286" s="24"/>
      <c r="HX286" s="24"/>
      <c r="HY286" s="24"/>
      <c r="HZ286" s="24"/>
      <c r="IA286" s="24"/>
      <c r="IB286" s="24"/>
      <c r="IC286" s="24"/>
      <c r="ID286" s="24"/>
      <c r="IE286" s="24"/>
      <c r="IF286" s="24"/>
      <c r="IG286" s="24"/>
      <c r="IH286" s="24"/>
      <c r="II286" s="24"/>
      <c r="IJ286" s="24"/>
      <c r="IK286" s="24"/>
      <c r="IL286" s="24"/>
      <c r="IM286" s="24"/>
      <c r="IN286" s="24"/>
      <c r="IO286" s="24"/>
      <c r="IP286" s="24"/>
      <c r="IQ286" s="24"/>
      <c r="IR286" s="24"/>
      <c r="IS286" s="24"/>
      <c r="IT286" s="24"/>
      <c r="IU286" s="24"/>
    </row>
    <row r="287" spans="1:255" ht="123" customHeight="1" x14ac:dyDescent="0.2">
      <c r="A287" s="9" t="s">
        <v>16</v>
      </c>
      <c r="B287" s="9"/>
      <c r="C287" s="9" t="s">
        <v>256</v>
      </c>
      <c r="D287" s="9" t="s">
        <v>260</v>
      </c>
      <c r="E287" s="9" t="s">
        <v>13</v>
      </c>
      <c r="F287" s="12">
        <f>SUM(G287:H287)</f>
        <v>109274</v>
      </c>
      <c r="G287" s="12">
        <f>100696+8578</f>
        <v>109274</v>
      </c>
      <c r="H287" s="12"/>
      <c r="I287" s="12">
        <f>SUM(J287:K287)</f>
        <v>109274</v>
      </c>
      <c r="J287" s="12">
        <f>100696+8578</f>
        <v>109274</v>
      </c>
      <c r="K287" s="12"/>
      <c r="L287" s="24"/>
      <c r="M287" s="24"/>
      <c r="N287" s="24"/>
      <c r="O287" s="24"/>
      <c r="P287" s="24"/>
      <c r="Q287" s="24"/>
      <c r="R287" s="24"/>
      <c r="S287" s="24"/>
      <c r="T287" s="24"/>
      <c r="U287" s="24"/>
      <c r="V287" s="24"/>
      <c r="W287" s="24"/>
      <c r="X287" s="24"/>
      <c r="Y287" s="24"/>
      <c r="Z287" s="24"/>
      <c r="AA287" s="24"/>
      <c r="AB287" s="24"/>
      <c r="AC287" s="24"/>
      <c r="AD287" s="24"/>
      <c r="AE287" s="24"/>
      <c r="AF287" s="24"/>
      <c r="AG287" s="24"/>
      <c r="AH287" s="24"/>
      <c r="AI287" s="24"/>
      <c r="AJ287" s="24"/>
      <c r="AK287" s="24"/>
      <c r="AL287" s="24"/>
      <c r="AM287" s="24"/>
      <c r="AN287" s="24"/>
      <c r="AO287" s="24"/>
      <c r="AP287" s="24"/>
      <c r="AQ287" s="24"/>
      <c r="AR287" s="24"/>
      <c r="AS287" s="24"/>
      <c r="AT287" s="24"/>
      <c r="AU287" s="24"/>
      <c r="AV287" s="24"/>
      <c r="AW287" s="24"/>
      <c r="AX287" s="24"/>
      <c r="AY287" s="24"/>
      <c r="AZ287" s="24"/>
      <c r="BA287" s="24"/>
      <c r="BB287" s="24"/>
      <c r="BC287" s="24"/>
      <c r="BD287" s="24"/>
      <c r="BE287" s="24"/>
      <c r="BF287" s="24"/>
      <c r="BG287" s="24"/>
      <c r="BH287" s="24"/>
      <c r="BI287" s="24"/>
      <c r="BJ287" s="24"/>
      <c r="BK287" s="24"/>
      <c r="BL287" s="24"/>
      <c r="BM287" s="24"/>
      <c r="BN287" s="24"/>
      <c r="BO287" s="24"/>
      <c r="BP287" s="24"/>
      <c r="BQ287" s="24"/>
      <c r="BR287" s="24"/>
      <c r="BS287" s="24"/>
      <c r="BT287" s="24"/>
      <c r="BU287" s="24"/>
      <c r="BV287" s="24"/>
      <c r="BW287" s="24"/>
      <c r="BX287" s="24"/>
      <c r="BY287" s="24"/>
      <c r="BZ287" s="24"/>
      <c r="CA287" s="24"/>
      <c r="CB287" s="24"/>
      <c r="CC287" s="24"/>
      <c r="CD287" s="24"/>
      <c r="CE287" s="24"/>
      <c r="CF287" s="24"/>
      <c r="CG287" s="24"/>
      <c r="CH287" s="24"/>
      <c r="CI287" s="24"/>
      <c r="CJ287" s="24"/>
      <c r="CK287" s="24"/>
      <c r="CL287" s="24"/>
      <c r="CM287" s="24"/>
      <c r="CN287" s="24"/>
      <c r="CO287" s="24"/>
      <c r="CP287" s="24"/>
      <c r="CQ287" s="24"/>
      <c r="CR287" s="24"/>
      <c r="CS287" s="24"/>
      <c r="CT287" s="24"/>
      <c r="CU287" s="24"/>
      <c r="CV287" s="24"/>
      <c r="CW287" s="24"/>
      <c r="CX287" s="24"/>
      <c r="CY287" s="24"/>
      <c r="CZ287" s="24"/>
      <c r="DA287" s="24"/>
      <c r="DB287" s="24"/>
      <c r="DC287" s="24"/>
      <c r="DD287" s="24"/>
      <c r="DE287" s="24"/>
      <c r="DF287" s="24"/>
      <c r="DG287" s="24"/>
      <c r="DH287" s="24"/>
      <c r="DI287" s="24"/>
      <c r="DJ287" s="24"/>
      <c r="DK287" s="24"/>
      <c r="DL287" s="24"/>
      <c r="DM287" s="24"/>
      <c r="DN287" s="24"/>
      <c r="DO287" s="24"/>
      <c r="DP287" s="24"/>
      <c r="DQ287" s="24"/>
      <c r="DR287" s="24"/>
      <c r="DS287" s="24"/>
      <c r="DT287" s="24"/>
      <c r="DU287" s="24"/>
      <c r="DV287" s="24"/>
      <c r="DW287" s="24"/>
      <c r="DX287" s="24"/>
      <c r="DY287" s="24"/>
      <c r="DZ287" s="24"/>
      <c r="EA287" s="24"/>
      <c r="EB287" s="24"/>
      <c r="EC287" s="24"/>
      <c r="ED287" s="24"/>
      <c r="EE287" s="24"/>
      <c r="EF287" s="24"/>
      <c r="EG287" s="24"/>
      <c r="EH287" s="24"/>
      <c r="EI287" s="24"/>
      <c r="EJ287" s="24"/>
      <c r="EK287" s="24"/>
      <c r="EL287" s="24"/>
      <c r="EM287" s="24"/>
      <c r="EN287" s="24"/>
      <c r="EO287" s="24"/>
      <c r="EP287" s="24"/>
      <c r="EQ287" s="24"/>
      <c r="ER287" s="24"/>
      <c r="ES287" s="24"/>
      <c r="ET287" s="24"/>
      <c r="EU287" s="24"/>
      <c r="EV287" s="24"/>
      <c r="EW287" s="24"/>
      <c r="EX287" s="24"/>
      <c r="EY287" s="24"/>
      <c r="EZ287" s="24"/>
      <c r="FA287" s="24"/>
      <c r="FB287" s="24"/>
      <c r="FC287" s="24"/>
      <c r="FD287" s="24"/>
      <c r="FE287" s="24"/>
      <c r="FF287" s="24"/>
      <c r="FG287" s="24"/>
      <c r="FH287" s="24"/>
      <c r="FI287" s="24"/>
      <c r="FJ287" s="24"/>
      <c r="FK287" s="24"/>
      <c r="FL287" s="24"/>
      <c r="FM287" s="24"/>
      <c r="FN287" s="24"/>
      <c r="FO287" s="24"/>
      <c r="FP287" s="24"/>
      <c r="FQ287" s="24"/>
      <c r="FR287" s="24"/>
      <c r="FS287" s="24"/>
      <c r="FT287" s="24"/>
      <c r="FU287" s="24"/>
      <c r="FV287" s="24"/>
      <c r="FW287" s="24"/>
      <c r="FX287" s="24"/>
      <c r="FY287" s="24"/>
      <c r="FZ287" s="24"/>
      <c r="GA287" s="24"/>
      <c r="GB287" s="24"/>
      <c r="GC287" s="24"/>
      <c r="GD287" s="24"/>
      <c r="GE287" s="24"/>
      <c r="GF287" s="24"/>
      <c r="GG287" s="24"/>
      <c r="GH287" s="24"/>
      <c r="GI287" s="24"/>
      <c r="GJ287" s="24"/>
      <c r="GK287" s="24"/>
      <c r="GL287" s="24"/>
      <c r="GM287" s="24"/>
      <c r="GN287" s="24"/>
      <c r="GO287" s="24"/>
      <c r="GP287" s="24"/>
      <c r="GQ287" s="24"/>
      <c r="GR287" s="24"/>
      <c r="GS287" s="24"/>
      <c r="GT287" s="24"/>
      <c r="GU287" s="24"/>
      <c r="GV287" s="24"/>
      <c r="GW287" s="24"/>
      <c r="GX287" s="24"/>
      <c r="GY287" s="24"/>
      <c r="GZ287" s="24"/>
      <c r="HA287" s="24"/>
      <c r="HB287" s="24"/>
      <c r="HC287" s="24"/>
      <c r="HD287" s="24"/>
      <c r="HE287" s="24"/>
      <c r="HF287" s="24"/>
      <c r="HG287" s="24"/>
      <c r="HH287" s="24"/>
      <c r="HI287" s="24"/>
      <c r="HJ287" s="24"/>
      <c r="HK287" s="24"/>
      <c r="HL287" s="24"/>
      <c r="HM287" s="24"/>
      <c r="HN287" s="24"/>
      <c r="HO287" s="24"/>
      <c r="HP287" s="24"/>
      <c r="HQ287" s="24"/>
      <c r="HR287" s="24"/>
      <c r="HS287" s="24"/>
      <c r="HT287" s="24"/>
      <c r="HU287" s="24"/>
      <c r="HV287" s="24"/>
      <c r="HW287" s="24"/>
      <c r="HX287" s="24"/>
      <c r="HY287" s="24"/>
      <c r="HZ287" s="24"/>
      <c r="IA287" s="24"/>
      <c r="IB287" s="24"/>
      <c r="IC287" s="24"/>
      <c r="ID287" s="24"/>
      <c r="IE287" s="24"/>
      <c r="IF287" s="24"/>
      <c r="IG287" s="24"/>
      <c r="IH287" s="24"/>
      <c r="II287" s="24"/>
      <c r="IJ287" s="24"/>
      <c r="IK287" s="24"/>
      <c r="IL287" s="24"/>
      <c r="IM287" s="24"/>
      <c r="IN287" s="24"/>
      <c r="IO287" s="24"/>
      <c r="IP287" s="24"/>
      <c r="IQ287" s="24"/>
      <c r="IR287" s="24"/>
      <c r="IS287" s="24"/>
      <c r="IT287" s="24"/>
      <c r="IU287" s="24"/>
    </row>
    <row r="288" spans="1:255" ht="70.5" customHeight="1" x14ac:dyDescent="0.2">
      <c r="A288" s="9" t="s">
        <v>15</v>
      </c>
      <c r="B288" s="9"/>
      <c r="C288" s="9" t="s">
        <v>256</v>
      </c>
      <c r="D288" s="9" t="s">
        <v>260</v>
      </c>
      <c r="E288" s="9" t="s">
        <v>14</v>
      </c>
      <c r="F288" s="12">
        <f>G288+H288</f>
        <v>92</v>
      </c>
      <c r="G288" s="12">
        <v>92</v>
      </c>
      <c r="H288" s="12"/>
      <c r="I288" s="12">
        <f>J288+K288</f>
        <v>92</v>
      </c>
      <c r="J288" s="12">
        <v>92</v>
      </c>
      <c r="K288" s="12"/>
      <c r="L288" s="24"/>
      <c r="M288" s="24"/>
      <c r="N288" s="24"/>
      <c r="O288" s="24"/>
      <c r="P288" s="24"/>
      <c r="Q288" s="24"/>
      <c r="R288" s="24"/>
      <c r="S288" s="24"/>
      <c r="T288" s="24"/>
      <c r="U288" s="24"/>
      <c r="V288" s="24"/>
      <c r="W288" s="24"/>
      <c r="X288" s="24"/>
      <c r="Y288" s="24"/>
      <c r="Z288" s="24"/>
      <c r="AA288" s="24"/>
      <c r="AB288" s="24"/>
      <c r="AC288" s="24"/>
      <c r="AD288" s="24"/>
      <c r="AE288" s="24"/>
      <c r="AF288" s="24"/>
      <c r="AG288" s="24"/>
      <c r="AH288" s="24"/>
      <c r="AI288" s="24"/>
      <c r="AJ288" s="24"/>
      <c r="AK288" s="24"/>
      <c r="AL288" s="24"/>
      <c r="AM288" s="24"/>
      <c r="AN288" s="24"/>
      <c r="AO288" s="24"/>
      <c r="AP288" s="24"/>
      <c r="AQ288" s="24"/>
      <c r="AR288" s="24"/>
      <c r="AS288" s="24"/>
      <c r="AT288" s="24"/>
      <c r="AU288" s="24"/>
      <c r="AV288" s="24"/>
      <c r="AW288" s="24"/>
      <c r="AX288" s="24"/>
      <c r="AY288" s="24"/>
      <c r="AZ288" s="24"/>
      <c r="BA288" s="24"/>
      <c r="BB288" s="24"/>
      <c r="BC288" s="24"/>
      <c r="BD288" s="24"/>
      <c r="BE288" s="24"/>
      <c r="BF288" s="24"/>
      <c r="BG288" s="24"/>
      <c r="BH288" s="24"/>
      <c r="BI288" s="24"/>
      <c r="BJ288" s="24"/>
      <c r="BK288" s="24"/>
      <c r="BL288" s="24"/>
      <c r="BM288" s="24"/>
      <c r="BN288" s="24"/>
      <c r="BO288" s="24"/>
      <c r="BP288" s="24"/>
      <c r="BQ288" s="24"/>
      <c r="BR288" s="24"/>
      <c r="BS288" s="24"/>
      <c r="BT288" s="24"/>
      <c r="BU288" s="24"/>
      <c r="BV288" s="24"/>
      <c r="BW288" s="24"/>
      <c r="BX288" s="24"/>
      <c r="BY288" s="24"/>
      <c r="BZ288" s="24"/>
      <c r="CA288" s="24"/>
      <c r="CB288" s="24"/>
      <c r="CC288" s="24"/>
      <c r="CD288" s="24"/>
      <c r="CE288" s="24"/>
      <c r="CF288" s="24"/>
      <c r="CG288" s="24"/>
      <c r="CH288" s="24"/>
      <c r="CI288" s="24"/>
      <c r="CJ288" s="24"/>
      <c r="CK288" s="24"/>
      <c r="CL288" s="24"/>
      <c r="CM288" s="24"/>
      <c r="CN288" s="24"/>
      <c r="CO288" s="24"/>
      <c r="CP288" s="24"/>
      <c r="CQ288" s="24"/>
      <c r="CR288" s="24"/>
      <c r="CS288" s="24"/>
      <c r="CT288" s="24"/>
      <c r="CU288" s="24"/>
      <c r="CV288" s="24"/>
      <c r="CW288" s="24"/>
      <c r="CX288" s="24"/>
      <c r="CY288" s="24"/>
      <c r="CZ288" s="24"/>
      <c r="DA288" s="24"/>
      <c r="DB288" s="24"/>
      <c r="DC288" s="24"/>
      <c r="DD288" s="24"/>
      <c r="DE288" s="24"/>
      <c r="DF288" s="24"/>
      <c r="DG288" s="24"/>
      <c r="DH288" s="24"/>
      <c r="DI288" s="24"/>
      <c r="DJ288" s="24"/>
      <c r="DK288" s="24"/>
      <c r="DL288" s="24"/>
      <c r="DM288" s="24"/>
      <c r="DN288" s="24"/>
      <c r="DO288" s="24"/>
      <c r="DP288" s="24"/>
      <c r="DQ288" s="24"/>
      <c r="DR288" s="24"/>
      <c r="DS288" s="24"/>
      <c r="DT288" s="24"/>
      <c r="DU288" s="24"/>
      <c r="DV288" s="24"/>
      <c r="DW288" s="24"/>
      <c r="DX288" s="24"/>
      <c r="DY288" s="24"/>
      <c r="DZ288" s="24"/>
      <c r="EA288" s="24"/>
      <c r="EB288" s="24"/>
      <c r="EC288" s="24"/>
      <c r="ED288" s="24"/>
      <c r="EE288" s="24"/>
      <c r="EF288" s="24"/>
      <c r="EG288" s="24"/>
      <c r="EH288" s="24"/>
      <c r="EI288" s="24"/>
      <c r="EJ288" s="24"/>
      <c r="EK288" s="24"/>
      <c r="EL288" s="24"/>
      <c r="EM288" s="24"/>
      <c r="EN288" s="24"/>
      <c r="EO288" s="24"/>
      <c r="EP288" s="24"/>
      <c r="EQ288" s="24"/>
      <c r="ER288" s="24"/>
      <c r="ES288" s="24"/>
      <c r="ET288" s="24"/>
      <c r="EU288" s="24"/>
      <c r="EV288" s="24"/>
      <c r="EW288" s="24"/>
      <c r="EX288" s="24"/>
      <c r="EY288" s="24"/>
      <c r="EZ288" s="24"/>
      <c r="FA288" s="24"/>
      <c r="FB288" s="24"/>
      <c r="FC288" s="24"/>
      <c r="FD288" s="24"/>
      <c r="FE288" s="24"/>
      <c r="FF288" s="24"/>
      <c r="FG288" s="24"/>
      <c r="FH288" s="24"/>
      <c r="FI288" s="24"/>
      <c r="FJ288" s="24"/>
      <c r="FK288" s="24"/>
      <c r="FL288" s="24"/>
      <c r="FM288" s="24"/>
      <c r="FN288" s="24"/>
      <c r="FO288" s="24"/>
      <c r="FP288" s="24"/>
      <c r="FQ288" s="24"/>
      <c r="FR288" s="24"/>
      <c r="FS288" s="24"/>
      <c r="FT288" s="24"/>
      <c r="FU288" s="24"/>
      <c r="FV288" s="24"/>
      <c r="FW288" s="24"/>
      <c r="FX288" s="24"/>
      <c r="FY288" s="24"/>
      <c r="FZ288" s="24"/>
      <c r="GA288" s="24"/>
      <c r="GB288" s="24"/>
      <c r="GC288" s="24"/>
      <c r="GD288" s="24"/>
      <c r="GE288" s="24"/>
      <c r="GF288" s="24"/>
      <c r="GG288" s="24"/>
      <c r="GH288" s="24"/>
      <c r="GI288" s="24"/>
      <c r="GJ288" s="24"/>
      <c r="GK288" s="24"/>
      <c r="GL288" s="24"/>
      <c r="GM288" s="24"/>
      <c r="GN288" s="24"/>
      <c r="GO288" s="24"/>
      <c r="GP288" s="24"/>
      <c r="GQ288" s="24"/>
      <c r="GR288" s="24"/>
      <c r="GS288" s="24"/>
      <c r="GT288" s="24"/>
      <c r="GU288" s="24"/>
      <c r="GV288" s="24"/>
      <c r="GW288" s="24"/>
      <c r="GX288" s="24"/>
      <c r="GY288" s="24"/>
      <c r="GZ288" s="24"/>
      <c r="HA288" s="24"/>
      <c r="HB288" s="24"/>
      <c r="HC288" s="24"/>
      <c r="HD288" s="24"/>
      <c r="HE288" s="24"/>
      <c r="HF288" s="24"/>
      <c r="HG288" s="24"/>
      <c r="HH288" s="24"/>
      <c r="HI288" s="24"/>
      <c r="HJ288" s="24"/>
      <c r="HK288" s="24"/>
      <c r="HL288" s="24"/>
      <c r="HM288" s="24"/>
      <c r="HN288" s="24"/>
      <c r="HO288" s="24"/>
      <c r="HP288" s="24"/>
      <c r="HQ288" s="24"/>
      <c r="HR288" s="24"/>
      <c r="HS288" s="24"/>
      <c r="HT288" s="24"/>
      <c r="HU288" s="24"/>
      <c r="HV288" s="24"/>
      <c r="HW288" s="24"/>
      <c r="HX288" s="24"/>
      <c r="HY288" s="24"/>
      <c r="HZ288" s="24"/>
      <c r="IA288" s="24"/>
      <c r="IB288" s="24"/>
      <c r="IC288" s="24"/>
      <c r="ID288" s="24"/>
      <c r="IE288" s="24"/>
      <c r="IF288" s="24"/>
      <c r="IG288" s="24"/>
      <c r="IH288" s="24"/>
      <c r="II288" s="24"/>
      <c r="IJ288" s="24"/>
      <c r="IK288" s="24"/>
      <c r="IL288" s="24"/>
      <c r="IM288" s="24"/>
      <c r="IN288" s="24"/>
      <c r="IO288" s="24"/>
      <c r="IP288" s="24"/>
      <c r="IQ288" s="24"/>
      <c r="IR288" s="24"/>
      <c r="IS288" s="24"/>
      <c r="IT288" s="24"/>
      <c r="IU288" s="24"/>
    </row>
    <row r="289" spans="1:255" ht="169.5" customHeight="1" x14ac:dyDescent="0.2">
      <c r="A289" s="19" t="s">
        <v>929</v>
      </c>
      <c r="B289" s="8"/>
      <c r="C289" s="8" t="s">
        <v>256</v>
      </c>
      <c r="D289" s="8" t="s">
        <v>245</v>
      </c>
      <c r="E289" s="8"/>
      <c r="F289" s="11">
        <f>SUM(G289:H289)</f>
        <v>16882</v>
      </c>
      <c r="G289" s="11">
        <f t="shared" ref="G289:H292" si="71">G290</f>
        <v>16882</v>
      </c>
      <c r="H289" s="11">
        <f t="shared" si="71"/>
        <v>0</v>
      </c>
      <c r="I289" s="11">
        <f>SUM(J289:K289)</f>
        <v>16882</v>
      </c>
      <c r="J289" s="11">
        <f t="shared" ref="J289:K292" si="72">J290</f>
        <v>16882</v>
      </c>
      <c r="K289" s="11">
        <f t="shared" si="72"/>
        <v>0</v>
      </c>
      <c r="L289" s="24"/>
      <c r="M289" s="24"/>
      <c r="N289" s="24"/>
      <c r="O289" s="24"/>
      <c r="P289" s="24"/>
      <c r="Q289" s="24"/>
      <c r="R289" s="24"/>
      <c r="S289" s="24"/>
      <c r="T289" s="24"/>
      <c r="U289" s="24"/>
      <c r="V289" s="24"/>
      <c r="W289" s="24"/>
      <c r="X289" s="24"/>
      <c r="Y289" s="24"/>
      <c r="Z289" s="24"/>
      <c r="AA289" s="24"/>
      <c r="AB289" s="24"/>
      <c r="AC289" s="24"/>
      <c r="AD289" s="24"/>
      <c r="AE289" s="24"/>
      <c r="AF289" s="24"/>
      <c r="AG289" s="24"/>
      <c r="AH289" s="24"/>
      <c r="AI289" s="24"/>
      <c r="AJ289" s="24"/>
      <c r="AK289" s="24"/>
      <c r="AL289" s="24"/>
      <c r="AM289" s="24"/>
      <c r="AN289" s="24"/>
      <c r="AO289" s="24"/>
      <c r="AP289" s="24"/>
      <c r="AQ289" s="24"/>
      <c r="AR289" s="24"/>
      <c r="AS289" s="24"/>
      <c r="AT289" s="24"/>
      <c r="AU289" s="24"/>
      <c r="AV289" s="24"/>
      <c r="AW289" s="24"/>
      <c r="AX289" s="24"/>
      <c r="AY289" s="24"/>
      <c r="AZ289" s="24"/>
      <c r="BA289" s="24"/>
      <c r="BB289" s="24"/>
      <c r="BC289" s="24"/>
      <c r="BD289" s="24"/>
      <c r="BE289" s="24"/>
      <c r="BF289" s="24"/>
      <c r="BG289" s="24"/>
      <c r="BH289" s="24"/>
      <c r="BI289" s="24"/>
      <c r="BJ289" s="24"/>
      <c r="BK289" s="24"/>
      <c r="BL289" s="24"/>
      <c r="BM289" s="24"/>
      <c r="BN289" s="24"/>
      <c r="BO289" s="24"/>
      <c r="BP289" s="24"/>
      <c r="BQ289" s="24"/>
      <c r="BR289" s="24"/>
      <c r="BS289" s="24"/>
      <c r="BT289" s="24"/>
      <c r="BU289" s="24"/>
      <c r="BV289" s="24"/>
      <c r="BW289" s="24"/>
      <c r="BX289" s="24"/>
      <c r="BY289" s="24"/>
      <c r="BZ289" s="24"/>
      <c r="CA289" s="24"/>
      <c r="CB289" s="24"/>
      <c r="CC289" s="24"/>
      <c r="CD289" s="24"/>
      <c r="CE289" s="24"/>
      <c r="CF289" s="24"/>
      <c r="CG289" s="24"/>
      <c r="CH289" s="24"/>
      <c r="CI289" s="24"/>
      <c r="CJ289" s="24"/>
      <c r="CK289" s="24"/>
      <c r="CL289" s="24"/>
      <c r="CM289" s="24"/>
      <c r="CN289" s="24"/>
      <c r="CO289" s="24"/>
      <c r="CP289" s="24"/>
      <c r="CQ289" s="24"/>
      <c r="CR289" s="24"/>
      <c r="CS289" s="24"/>
      <c r="CT289" s="24"/>
      <c r="CU289" s="24"/>
      <c r="CV289" s="24"/>
      <c r="CW289" s="24"/>
      <c r="CX289" s="24"/>
      <c r="CY289" s="24"/>
      <c r="CZ289" s="24"/>
      <c r="DA289" s="24"/>
      <c r="DB289" s="24"/>
      <c r="DC289" s="24"/>
      <c r="DD289" s="24"/>
      <c r="DE289" s="24"/>
      <c r="DF289" s="24"/>
      <c r="DG289" s="24"/>
      <c r="DH289" s="24"/>
      <c r="DI289" s="24"/>
      <c r="DJ289" s="24"/>
      <c r="DK289" s="24"/>
      <c r="DL289" s="24"/>
      <c r="DM289" s="24"/>
      <c r="DN289" s="24"/>
      <c r="DO289" s="24"/>
      <c r="DP289" s="24"/>
      <c r="DQ289" s="24"/>
      <c r="DR289" s="24"/>
      <c r="DS289" s="24"/>
      <c r="DT289" s="24"/>
      <c r="DU289" s="24"/>
      <c r="DV289" s="24"/>
      <c r="DW289" s="24"/>
      <c r="DX289" s="24"/>
      <c r="DY289" s="24"/>
      <c r="DZ289" s="24"/>
      <c r="EA289" s="24"/>
      <c r="EB289" s="24"/>
      <c r="EC289" s="24"/>
      <c r="ED289" s="24"/>
      <c r="EE289" s="24"/>
      <c r="EF289" s="24"/>
      <c r="EG289" s="24"/>
      <c r="EH289" s="24"/>
      <c r="EI289" s="24"/>
      <c r="EJ289" s="24"/>
      <c r="EK289" s="24"/>
      <c r="EL289" s="24"/>
      <c r="EM289" s="24"/>
      <c r="EN289" s="24"/>
      <c r="EO289" s="24"/>
      <c r="EP289" s="24"/>
      <c r="EQ289" s="24"/>
      <c r="ER289" s="24"/>
      <c r="ES289" s="24"/>
      <c r="ET289" s="24"/>
      <c r="EU289" s="24"/>
      <c r="EV289" s="24"/>
      <c r="EW289" s="24"/>
      <c r="EX289" s="24"/>
      <c r="EY289" s="24"/>
      <c r="EZ289" s="24"/>
      <c r="FA289" s="24"/>
      <c r="FB289" s="24"/>
      <c r="FC289" s="24"/>
      <c r="FD289" s="24"/>
      <c r="FE289" s="24"/>
      <c r="FF289" s="24"/>
      <c r="FG289" s="24"/>
      <c r="FH289" s="24"/>
      <c r="FI289" s="24"/>
      <c r="FJ289" s="24"/>
      <c r="FK289" s="24"/>
      <c r="FL289" s="24"/>
      <c r="FM289" s="24"/>
      <c r="FN289" s="24"/>
      <c r="FO289" s="24"/>
      <c r="FP289" s="24"/>
      <c r="FQ289" s="24"/>
      <c r="FR289" s="24"/>
      <c r="FS289" s="24"/>
      <c r="FT289" s="24"/>
      <c r="FU289" s="24"/>
      <c r="FV289" s="24"/>
      <c r="FW289" s="24"/>
      <c r="FX289" s="24"/>
      <c r="FY289" s="24"/>
      <c r="FZ289" s="24"/>
      <c r="GA289" s="24"/>
      <c r="GB289" s="24"/>
      <c r="GC289" s="24"/>
      <c r="GD289" s="24"/>
      <c r="GE289" s="24"/>
      <c r="GF289" s="24"/>
      <c r="GG289" s="24"/>
      <c r="GH289" s="24"/>
      <c r="GI289" s="24"/>
      <c r="GJ289" s="24"/>
      <c r="GK289" s="24"/>
      <c r="GL289" s="24"/>
      <c r="GM289" s="24"/>
      <c r="GN289" s="24"/>
      <c r="GO289" s="24"/>
      <c r="GP289" s="24"/>
      <c r="GQ289" s="24"/>
      <c r="GR289" s="24"/>
      <c r="GS289" s="24"/>
      <c r="GT289" s="24"/>
      <c r="GU289" s="24"/>
      <c r="GV289" s="24"/>
      <c r="GW289" s="24"/>
      <c r="GX289" s="24"/>
      <c r="GY289" s="24"/>
      <c r="GZ289" s="24"/>
      <c r="HA289" s="24"/>
      <c r="HB289" s="24"/>
      <c r="HC289" s="24"/>
      <c r="HD289" s="24"/>
      <c r="HE289" s="24"/>
      <c r="HF289" s="24"/>
      <c r="HG289" s="24"/>
      <c r="HH289" s="24"/>
      <c r="HI289" s="24"/>
      <c r="HJ289" s="24"/>
      <c r="HK289" s="24"/>
      <c r="HL289" s="24"/>
      <c r="HM289" s="24"/>
      <c r="HN289" s="24"/>
      <c r="HO289" s="24"/>
      <c r="HP289" s="24"/>
      <c r="HQ289" s="24"/>
      <c r="HR289" s="24"/>
      <c r="HS289" s="24"/>
      <c r="HT289" s="24"/>
      <c r="HU289" s="24"/>
      <c r="HV289" s="24"/>
      <c r="HW289" s="24"/>
      <c r="HX289" s="24"/>
      <c r="HY289" s="24"/>
      <c r="HZ289" s="24"/>
      <c r="IA289" s="24"/>
      <c r="IB289" s="24"/>
      <c r="IC289" s="24"/>
      <c r="ID289" s="24"/>
      <c r="IE289" s="24"/>
      <c r="IF289" s="24"/>
      <c r="IG289" s="24"/>
      <c r="IH289" s="24"/>
      <c r="II289" s="24"/>
      <c r="IJ289" s="24"/>
      <c r="IK289" s="24"/>
      <c r="IL289" s="24"/>
      <c r="IM289" s="24"/>
      <c r="IN289" s="24"/>
      <c r="IO289" s="24"/>
      <c r="IP289" s="24"/>
      <c r="IQ289" s="24"/>
      <c r="IR289" s="24"/>
      <c r="IS289" s="24"/>
      <c r="IT289" s="24"/>
      <c r="IU289" s="24"/>
    </row>
    <row r="290" spans="1:255" ht="123" customHeight="1" x14ac:dyDescent="0.2">
      <c r="A290" s="19" t="s">
        <v>976</v>
      </c>
      <c r="B290" s="8"/>
      <c r="C290" s="8" t="s">
        <v>256</v>
      </c>
      <c r="D290" s="8" t="s">
        <v>296</v>
      </c>
      <c r="E290" s="8"/>
      <c r="F290" s="11">
        <f>SUM(G290:H290)</f>
        <v>16882</v>
      </c>
      <c r="G290" s="11">
        <f t="shared" si="71"/>
        <v>16882</v>
      </c>
      <c r="H290" s="11">
        <f t="shared" si="71"/>
        <v>0</v>
      </c>
      <c r="I290" s="11">
        <f>SUM(J290:K290)</f>
        <v>16882</v>
      </c>
      <c r="J290" s="11">
        <f t="shared" si="72"/>
        <v>16882</v>
      </c>
      <c r="K290" s="11">
        <f t="shared" si="72"/>
        <v>0</v>
      </c>
      <c r="L290" s="24"/>
      <c r="M290" s="24"/>
      <c r="N290" s="24"/>
      <c r="O290" s="24"/>
      <c r="P290" s="24"/>
      <c r="Q290" s="24"/>
      <c r="R290" s="24"/>
      <c r="S290" s="24"/>
      <c r="T290" s="24"/>
      <c r="U290" s="24"/>
      <c r="V290" s="24"/>
      <c r="W290" s="24"/>
      <c r="X290" s="24"/>
      <c r="Y290" s="24"/>
      <c r="Z290" s="24"/>
      <c r="AA290" s="24"/>
      <c r="AB290" s="24"/>
      <c r="AC290" s="24"/>
      <c r="AD290" s="24"/>
      <c r="AE290" s="24"/>
      <c r="AF290" s="24"/>
      <c r="AG290" s="24"/>
      <c r="AH290" s="24"/>
      <c r="AI290" s="24"/>
      <c r="AJ290" s="24"/>
      <c r="AK290" s="24"/>
      <c r="AL290" s="24"/>
      <c r="AM290" s="24"/>
      <c r="AN290" s="24"/>
      <c r="AO290" s="24"/>
      <c r="AP290" s="24"/>
      <c r="AQ290" s="24"/>
      <c r="AR290" s="24"/>
      <c r="AS290" s="24"/>
      <c r="AT290" s="24"/>
      <c r="AU290" s="24"/>
      <c r="AV290" s="24"/>
      <c r="AW290" s="24"/>
      <c r="AX290" s="24"/>
      <c r="AY290" s="24"/>
      <c r="AZ290" s="24"/>
      <c r="BA290" s="24"/>
      <c r="BB290" s="24"/>
      <c r="BC290" s="24"/>
      <c r="BD290" s="24"/>
      <c r="BE290" s="24"/>
      <c r="BF290" s="24"/>
      <c r="BG290" s="24"/>
      <c r="BH290" s="24"/>
      <c r="BI290" s="24"/>
      <c r="BJ290" s="24"/>
      <c r="BK290" s="24"/>
      <c r="BL290" s="24"/>
      <c r="BM290" s="24"/>
      <c r="BN290" s="24"/>
      <c r="BO290" s="24"/>
      <c r="BP290" s="24"/>
      <c r="BQ290" s="24"/>
      <c r="BR290" s="24"/>
      <c r="BS290" s="24"/>
      <c r="BT290" s="24"/>
      <c r="BU290" s="24"/>
      <c r="BV290" s="24"/>
      <c r="BW290" s="24"/>
      <c r="BX290" s="24"/>
      <c r="BY290" s="24"/>
      <c r="BZ290" s="24"/>
      <c r="CA290" s="24"/>
      <c r="CB290" s="24"/>
      <c r="CC290" s="24"/>
      <c r="CD290" s="24"/>
      <c r="CE290" s="24"/>
      <c r="CF290" s="24"/>
      <c r="CG290" s="24"/>
      <c r="CH290" s="24"/>
      <c r="CI290" s="24"/>
      <c r="CJ290" s="24"/>
      <c r="CK290" s="24"/>
      <c r="CL290" s="24"/>
      <c r="CM290" s="24"/>
      <c r="CN290" s="24"/>
      <c r="CO290" s="24"/>
      <c r="CP290" s="24"/>
      <c r="CQ290" s="24"/>
      <c r="CR290" s="24"/>
      <c r="CS290" s="24"/>
      <c r="CT290" s="24"/>
      <c r="CU290" s="24"/>
      <c r="CV290" s="24"/>
      <c r="CW290" s="24"/>
      <c r="CX290" s="24"/>
      <c r="CY290" s="24"/>
      <c r="CZ290" s="24"/>
      <c r="DA290" s="24"/>
      <c r="DB290" s="24"/>
      <c r="DC290" s="24"/>
      <c r="DD290" s="24"/>
      <c r="DE290" s="24"/>
      <c r="DF290" s="24"/>
      <c r="DG290" s="24"/>
      <c r="DH290" s="24"/>
      <c r="DI290" s="24"/>
      <c r="DJ290" s="24"/>
      <c r="DK290" s="24"/>
      <c r="DL290" s="24"/>
      <c r="DM290" s="24"/>
      <c r="DN290" s="24"/>
      <c r="DO290" s="24"/>
      <c r="DP290" s="24"/>
      <c r="DQ290" s="24"/>
      <c r="DR290" s="24"/>
      <c r="DS290" s="24"/>
      <c r="DT290" s="24"/>
      <c r="DU290" s="24"/>
      <c r="DV290" s="24"/>
      <c r="DW290" s="24"/>
      <c r="DX290" s="24"/>
      <c r="DY290" s="24"/>
      <c r="DZ290" s="24"/>
      <c r="EA290" s="24"/>
      <c r="EB290" s="24"/>
      <c r="EC290" s="24"/>
      <c r="ED290" s="24"/>
      <c r="EE290" s="24"/>
      <c r="EF290" s="24"/>
      <c r="EG290" s="24"/>
      <c r="EH290" s="24"/>
      <c r="EI290" s="24"/>
      <c r="EJ290" s="24"/>
      <c r="EK290" s="24"/>
      <c r="EL290" s="24"/>
      <c r="EM290" s="24"/>
      <c r="EN290" s="24"/>
      <c r="EO290" s="24"/>
      <c r="EP290" s="24"/>
      <c r="EQ290" s="24"/>
      <c r="ER290" s="24"/>
      <c r="ES290" s="24"/>
      <c r="ET290" s="24"/>
      <c r="EU290" s="24"/>
      <c r="EV290" s="24"/>
      <c r="EW290" s="24"/>
      <c r="EX290" s="24"/>
      <c r="EY290" s="24"/>
      <c r="EZ290" s="24"/>
      <c r="FA290" s="24"/>
      <c r="FB290" s="24"/>
      <c r="FC290" s="24"/>
      <c r="FD290" s="24"/>
      <c r="FE290" s="24"/>
      <c r="FF290" s="24"/>
      <c r="FG290" s="24"/>
      <c r="FH290" s="24"/>
      <c r="FI290" s="24"/>
      <c r="FJ290" s="24"/>
      <c r="FK290" s="24"/>
      <c r="FL290" s="24"/>
      <c r="FM290" s="24"/>
      <c r="FN290" s="24"/>
      <c r="FO290" s="24"/>
      <c r="FP290" s="24"/>
      <c r="FQ290" s="24"/>
      <c r="FR290" s="24"/>
      <c r="FS290" s="24"/>
      <c r="FT290" s="24"/>
      <c r="FU290" s="24"/>
      <c r="FV290" s="24"/>
      <c r="FW290" s="24"/>
      <c r="FX290" s="24"/>
      <c r="FY290" s="24"/>
      <c r="FZ290" s="24"/>
      <c r="GA290" s="24"/>
      <c r="GB290" s="24"/>
      <c r="GC290" s="24"/>
      <c r="GD290" s="24"/>
      <c r="GE290" s="24"/>
      <c r="GF290" s="24"/>
      <c r="GG290" s="24"/>
      <c r="GH290" s="24"/>
      <c r="GI290" s="24"/>
      <c r="GJ290" s="24"/>
      <c r="GK290" s="24"/>
      <c r="GL290" s="24"/>
      <c r="GM290" s="24"/>
      <c r="GN290" s="24"/>
      <c r="GO290" s="24"/>
      <c r="GP290" s="24"/>
      <c r="GQ290" s="24"/>
      <c r="GR290" s="24"/>
      <c r="GS290" s="24"/>
      <c r="GT290" s="24"/>
      <c r="GU290" s="24"/>
      <c r="GV290" s="24"/>
      <c r="GW290" s="24"/>
      <c r="GX290" s="24"/>
      <c r="GY290" s="24"/>
      <c r="GZ290" s="24"/>
      <c r="HA290" s="24"/>
      <c r="HB290" s="24"/>
      <c r="HC290" s="24"/>
      <c r="HD290" s="24"/>
      <c r="HE290" s="24"/>
      <c r="HF290" s="24"/>
      <c r="HG290" s="24"/>
      <c r="HH290" s="24"/>
      <c r="HI290" s="24"/>
      <c r="HJ290" s="24"/>
      <c r="HK290" s="24"/>
      <c r="HL290" s="24"/>
      <c r="HM290" s="24"/>
      <c r="HN290" s="24"/>
      <c r="HO290" s="24"/>
      <c r="HP290" s="24"/>
      <c r="HQ290" s="24"/>
      <c r="HR290" s="24"/>
      <c r="HS290" s="24"/>
      <c r="HT290" s="24"/>
      <c r="HU290" s="24"/>
      <c r="HV290" s="24"/>
      <c r="HW290" s="24"/>
      <c r="HX290" s="24"/>
      <c r="HY290" s="24"/>
      <c r="HZ290" s="24"/>
      <c r="IA290" s="24"/>
      <c r="IB290" s="24"/>
      <c r="IC290" s="24"/>
      <c r="ID290" s="24"/>
      <c r="IE290" s="24"/>
      <c r="IF290" s="24"/>
      <c r="IG290" s="24"/>
      <c r="IH290" s="24"/>
      <c r="II290" s="24"/>
      <c r="IJ290" s="24"/>
      <c r="IK290" s="24"/>
      <c r="IL290" s="24"/>
      <c r="IM290" s="24"/>
      <c r="IN290" s="24"/>
      <c r="IO290" s="24"/>
      <c r="IP290" s="24"/>
      <c r="IQ290" s="24"/>
      <c r="IR290" s="24"/>
      <c r="IS290" s="24"/>
      <c r="IT290" s="24"/>
      <c r="IU290" s="24"/>
    </row>
    <row r="291" spans="1:255" ht="138" customHeight="1" x14ac:dyDescent="0.2">
      <c r="A291" s="19" t="s">
        <v>322</v>
      </c>
      <c r="B291" s="8"/>
      <c r="C291" s="8" t="s">
        <v>256</v>
      </c>
      <c r="D291" s="8" t="s">
        <v>323</v>
      </c>
      <c r="E291" s="8"/>
      <c r="F291" s="11">
        <f>G291+H291</f>
        <v>16882</v>
      </c>
      <c r="G291" s="11">
        <f t="shared" si="71"/>
        <v>16882</v>
      </c>
      <c r="H291" s="11">
        <f t="shared" si="71"/>
        <v>0</v>
      </c>
      <c r="I291" s="11">
        <f>J291+K291</f>
        <v>16882</v>
      </c>
      <c r="J291" s="11">
        <f t="shared" si="72"/>
        <v>16882</v>
      </c>
      <c r="K291" s="11">
        <f t="shared" si="72"/>
        <v>0</v>
      </c>
      <c r="L291" s="24"/>
      <c r="M291" s="24"/>
      <c r="N291" s="24"/>
      <c r="O291" s="24"/>
      <c r="P291" s="24"/>
      <c r="Q291" s="24"/>
      <c r="R291" s="24"/>
      <c r="S291" s="24"/>
      <c r="T291" s="24"/>
      <c r="U291" s="24"/>
      <c r="V291" s="24"/>
      <c r="W291" s="24"/>
      <c r="X291" s="24"/>
      <c r="Y291" s="24"/>
      <c r="Z291" s="24"/>
      <c r="AA291" s="24"/>
      <c r="AB291" s="24"/>
      <c r="AC291" s="24"/>
      <c r="AD291" s="24"/>
      <c r="AE291" s="24"/>
      <c r="AF291" s="24"/>
      <c r="AG291" s="24"/>
      <c r="AH291" s="24"/>
      <c r="AI291" s="24"/>
      <c r="AJ291" s="24"/>
      <c r="AK291" s="24"/>
      <c r="AL291" s="24"/>
      <c r="AM291" s="24"/>
      <c r="AN291" s="24"/>
      <c r="AO291" s="24"/>
      <c r="AP291" s="24"/>
      <c r="AQ291" s="24"/>
      <c r="AR291" s="24"/>
      <c r="AS291" s="24"/>
      <c r="AT291" s="24"/>
      <c r="AU291" s="24"/>
      <c r="AV291" s="24"/>
      <c r="AW291" s="24"/>
      <c r="AX291" s="24"/>
      <c r="AY291" s="24"/>
      <c r="AZ291" s="24"/>
      <c r="BA291" s="24"/>
      <c r="BB291" s="24"/>
      <c r="BC291" s="24"/>
      <c r="BD291" s="24"/>
      <c r="BE291" s="24"/>
      <c r="BF291" s="24"/>
      <c r="BG291" s="24"/>
      <c r="BH291" s="24"/>
      <c r="BI291" s="24"/>
      <c r="BJ291" s="24"/>
      <c r="BK291" s="24"/>
      <c r="BL291" s="24"/>
      <c r="BM291" s="24"/>
      <c r="BN291" s="24"/>
      <c r="BO291" s="24"/>
      <c r="BP291" s="24"/>
      <c r="BQ291" s="24"/>
      <c r="BR291" s="24"/>
      <c r="BS291" s="24"/>
      <c r="BT291" s="24"/>
      <c r="BU291" s="24"/>
      <c r="BV291" s="24"/>
      <c r="BW291" s="24"/>
      <c r="BX291" s="24"/>
      <c r="BY291" s="24"/>
      <c r="BZ291" s="24"/>
      <c r="CA291" s="24"/>
      <c r="CB291" s="24"/>
      <c r="CC291" s="24"/>
      <c r="CD291" s="24"/>
      <c r="CE291" s="24"/>
      <c r="CF291" s="24"/>
      <c r="CG291" s="24"/>
      <c r="CH291" s="24"/>
      <c r="CI291" s="24"/>
      <c r="CJ291" s="24"/>
      <c r="CK291" s="24"/>
      <c r="CL291" s="24"/>
      <c r="CM291" s="24"/>
      <c r="CN291" s="24"/>
      <c r="CO291" s="24"/>
      <c r="CP291" s="24"/>
      <c r="CQ291" s="24"/>
      <c r="CR291" s="24"/>
      <c r="CS291" s="24"/>
      <c r="CT291" s="24"/>
      <c r="CU291" s="24"/>
      <c r="CV291" s="24"/>
      <c r="CW291" s="24"/>
      <c r="CX291" s="24"/>
      <c r="CY291" s="24"/>
      <c r="CZ291" s="24"/>
      <c r="DA291" s="24"/>
      <c r="DB291" s="24"/>
      <c r="DC291" s="24"/>
      <c r="DD291" s="24"/>
      <c r="DE291" s="24"/>
      <c r="DF291" s="24"/>
      <c r="DG291" s="24"/>
      <c r="DH291" s="24"/>
      <c r="DI291" s="24"/>
      <c r="DJ291" s="24"/>
      <c r="DK291" s="24"/>
      <c r="DL291" s="24"/>
      <c r="DM291" s="24"/>
      <c r="DN291" s="24"/>
      <c r="DO291" s="24"/>
      <c r="DP291" s="24"/>
      <c r="DQ291" s="24"/>
      <c r="DR291" s="24"/>
      <c r="DS291" s="24"/>
      <c r="DT291" s="24"/>
      <c r="DU291" s="24"/>
      <c r="DV291" s="24"/>
      <c r="DW291" s="24"/>
      <c r="DX291" s="24"/>
      <c r="DY291" s="24"/>
      <c r="DZ291" s="24"/>
      <c r="EA291" s="24"/>
      <c r="EB291" s="24"/>
      <c r="EC291" s="24"/>
      <c r="ED291" s="24"/>
      <c r="EE291" s="24"/>
      <c r="EF291" s="24"/>
      <c r="EG291" s="24"/>
      <c r="EH291" s="24"/>
      <c r="EI291" s="24"/>
      <c r="EJ291" s="24"/>
      <c r="EK291" s="24"/>
      <c r="EL291" s="24"/>
      <c r="EM291" s="24"/>
      <c r="EN291" s="24"/>
      <c r="EO291" s="24"/>
      <c r="EP291" s="24"/>
      <c r="EQ291" s="24"/>
      <c r="ER291" s="24"/>
      <c r="ES291" s="24"/>
      <c r="ET291" s="24"/>
      <c r="EU291" s="24"/>
      <c r="EV291" s="24"/>
      <c r="EW291" s="24"/>
      <c r="EX291" s="24"/>
      <c r="EY291" s="24"/>
      <c r="EZ291" s="24"/>
      <c r="FA291" s="24"/>
      <c r="FB291" s="24"/>
      <c r="FC291" s="24"/>
      <c r="FD291" s="24"/>
      <c r="FE291" s="24"/>
      <c r="FF291" s="24"/>
      <c r="FG291" s="24"/>
      <c r="FH291" s="24"/>
      <c r="FI291" s="24"/>
      <c r="FJ291" s="24"/>
      <c r="FK291" s="24"/>
      <c r="FL291" s="24"/>
      <c r="FM291" s="24"/>
      <c r="FN291" s="24"/>
      <c r="FO291" s="24"/>
      <c r="FP291" s="24"/>
      <c r="FQ291" s="24"/>
      <c r="FR291" s="24"/>
      <c r="FS291" s="24"/>
      <c r="FT291" s="24"/>
      <c r="FU291" s="24"/>
      <c r="FV291" s="24"/>
      <c r="FW291" s="24"/>
      <c r="FX291" s="24"/>
      <c r="FY291" s="24"/>
      <c r="FZ291" s="24"/>
      <c r="GA291" s="24"/>
      <c r="GB291" s="24"/>
      <c r="GC291" s="24"/>
      <c r="GD291" s="24"/>
      <c r="GE291" s="24"/>
      <c r="GF291" s="24"/>
      <c r="GG291" s="24"/>
      <c r="GH291" s="24"/>
      <c r="GI291" s="24"/>
      <c r="GJ291" s="24"/>
      <c r="GK291" s="24"/>
      <c r="GL291" s="24"/>
      <c r="GM291" s="24"/>
      <c r="GN291" s="24"/>
      <c r="GO291" s="24"/>
      <c r="GP291" s="24"/>
      <c r="GQ291" s="24"/>
      <c r="GR291" s="24"/>
      <c r="GS291" s="24"/>
      <c r="GT291" s="24"/>
      <c r="GU291" s="24"/>
      <c r="GV291" s="24"/>
      <c r="GW291" s="24"/>
      <c r="GX291" s="24"/>
      <c r="GY291" s="24"/>
      <c r="GZ291" s="24"/>
      <c r="HA291" s="24"/>
      <c r="HB291" s="24"/>
      <c r="HC291" s="24"/>
      <c r="HD291" s="24"/>
      <c r="HE291" s="24"/>
      <c r="HF291" s="24"/>
      <c r="HG291" s="24"/>
      <c r="HH291" s="24"/>
      <c r="HI291" s="24"/>
      <c r="HJ291" s="24"/>
      <c r="HK291" s="24"/>
      <c r="HL291" s="24"/>
      <c r="HM291" s="24"/>
      <c r="HN291" s="24"/>
      <c r="HO291" s="24"/>
      <c r="HP291" s="24"/>
      <c r="HQ291" s="24"/>
      <c r="HR291" s="24"/>
      <c r="HS291" s="24"/>
      <c r="HT291" s="24"/>
      <c r="HU291" s="24"/>
      <c r="HV291" s="24"/>
      <c r="HW291" s="24"/>
      <c r="HX291" s="24"/>
      <c r="HY291" s="24"/>
      <c r="HZ291" s="24"/>
      <c r="IA291" s="24"/>
      <c r="IB291" s="24"/>
      <c r="IC291" s="24"/>
      <c r="ID291" s="24"/>
      <c r="IE291" s="24"/>
      <c r="IF291" s="24"/>
      <c r="IG291" s="24"/>
      <c r="IH291" s="24"/>
      <c r="II291" s="24"/>
      <c r="IJ291" s="24"/>
      <c r="IK291" s="24"/>
      <c r="IL291" s="24"/>
      <c r="IM291" s="24"/>
      <c r="IN291" s="24"/>
      <c r="IO291" s="24"/>
      <c r="IP291" s="24"/>
      <c r="IQ291" s="24"/>
      <c r="IR291" s="24"/>
      <c r="IS291" s="24"/>
      <c r="IT291" s="24"/>
      <c r="IU291" s="24"/>
    </row>
    <row r="292" spans="1:255" ht="123" customHeight="1" x14ac:dyDescent="0.2">
      <c r="A292" s="26" t="s">
        <v>259</v>
      </c>
      <c r="B292" s="9"/>
      <c r="C292" s="9" t="s">
        <v>256</v>
      </c>
      <c r="D292" s="9" t="s">
        <v>324</v>
      </c>
      <c r="E292" s="9"/>
      <c r="F292" s="12">
        <f>SUM(G292:H292)</f>
        <v>16882</v>
      </c>
      <c r="G292" s="12">
        <f t="shared" si="71"/>
        <v>16882</v>
      </c>
      <c r="H292" s="12">
        <f t="shared" si="71"/>
        <v>0</v>
      </c>
      <c r="I292" s="12">
        <f>SUM(J292:K292)</f>
        <v>16882</v>
      </c>
      <c r="J292" s="12">
        <f t="shared" si="72"/>
        <v>16882</v>
      </c>
      <c r="K292" s="12">
        <f t="shared" si="72"/>
        <v>0</v>
      </c>
      <c r="L292" s="24"/>
      <c r="M292" s="24"/>
      <c r="N292" s="24"/>
      <c r="O292" s="24"/>
      <c r="P292" s="24"/>
      <c r="Q292" s="24"/>
      <c r="R292" s="24"/>
      <c r="S292" s="24"/>
      <c r="T292" s="24"/>
      <c r="U292" s="24"/>
      <c r="V292" s="24"/>
      <c r="W292" s="24"/>
      <c r="X292" s="24"/>
      <c r="Y292" s="24"/>
      <c r="Z292" s="24"/>
      <c r="AA292" s="24"/>
      <c r="AB292" s="24"/>
      <c r="AC292" s="24"/>
      <c r="AD292" s="24"/>
      <c r="AE292" s="24"/>
      <c r="AF292" s="24"/>
      <c r="AG292" s="24"/>
      <c r="AH292" s="24"/>
      <c r="AI292" s="24"/>
      <c r="AJ292" s="24"/>
      <c r="AK292" s="24"/>
      <c r="AL292" s="24"/>
      <c r="AM292" s="24"/>
      <c r="AN292" s="24"/>
      <c r="AO292" s="24"/>
      <c r="AP292" s="24"/>
      <c r="AQ292" s="24"/>
      <c r="AR292" s="24"/>
      <c r="AS292" s="24"/>
      <c r="AT292" s="24"/>
      <c r="AU292" s="24"/>
      <c r="AV292" s="24"/>
      <c r="AW292" s="24"/>
      <c r="AX292" s="24"/>
      <c r="AY292" s="24"/>
      <c r="AZ292" s="24"/>
      <c r="BA292" s="24"/>
      <c r="BB292" s="24"/>
      <c r="BC292" s="24"/>
      <c r="BD292" s="24"/>
      <c r="BE292" s="24"/>
      <c r="BF292" s="24"/>
      <c r="BG292" s="24"/>
      <c r="BH292" s="24"/>
      <c r="BI292" s="24"/>
      <c r="BJ292" s="24"/>
      <c r="BK292" s="24"/>
      <c r="BL292" s="24"/>
      <c r="BM292" s="24"/>
      <c r="BN292" s="24"/>
      <c r="BO292" s="24"/>
      <c r="BP292" s="24"/>
      <c r="BQ292" s="24"/>
      <c r="BR292" s="24"/>
      <c r="BS292" s="24"/>
      <c r="BT292" s="24"/>
      <c r="BU292" s="24"/>
      <c r="BV292" s="24"/>
      <c r="BW292" s="24"/>
      <c r="BX292" s="24"/>
      <c r="BY292" s="24"/>
      <c r="BZ292" s="24"/>
      <c r="CA292" s="24"/>
      <c r="CB292" s="24"/>
      <c r="CC292" s="24"/>
      <c r="CD292" s="24"/>
      <c r="CE292" s="24"/>
      <c r="CF292" s="24"/>
      <c r="CG292" s="24"/>
      <c r="CH292" s="24"/>
      <c r="CI292" s="24"/>
      <c r="CJ292" s="24"/>
      <c r="CK292" s="24"/>
      <c r="CL292" s="24"/>
      <c r="CM292" s="24"/>
      <c r="CN292" s="24"/>
      <c r="CO292" s="24"/>
      <c r="CP292" s="24"/>
      <c r="CQ292" s="24"/>
      <c r="CR292" s="24"/>
      <c r="CS292" s="24"/>
      <c r="CT292" s="24"/>
      <c r="CU292" s="24"/>
      <c r="CV292" s="24"/>
      <c r="CW292" s="24"/>
      <c r="CX292" s="24"/>
      <c r="CY292" s="24"/>
      <c r="CZ292" s="24"/>
      <c r="DA292" s="24"/>
      <c r="DB292" s="24"/>
      <c r="DC292" s="24"/>
      <c r="DD292" s="24"/>
      <c r="DE292" s="24"/>
      <c r="DF292" s="24"/>
      <c r="DG292" s="24"/>
      <c r="DH292" s="24"/>
      <c r="DI292" s="24"/>
      <c r="DJ292" s="24"/>
      <c r="DK292" s="24"/>
      <c r="DL292" s="24"/>
      <c r="DM292" s="24"/>
      <c r="DN292" s="24"/>
      <c r="DO292" s="24"/>
      <c r="DP292" s="24"/>
      <c r="DQ292" s="24"/>
      <c r="DR292" s="24"/>
      <c r="DS292" s="24"/>
      <c r="DT292" s="24"/>
      <c r="DU292" s="24"/>
      <c r="DV292" s="24"/>
      <c r="DW292" s="24"/>
      <c r="DX292" s="24"/>
      <c r="DY292" s="24"/>
      <c r="DZ292" s="24"/>
      <c r="EA292" s="24"/>
      <c r="EB292" s="24"/>
      <c r="EC292" s="24"/>
      <c r="ED292" s="24"/>
      <c r="EE292" s="24"/>
      <c r="EF292" s="24"/>
      <c r="EG292" s="24"/>
      <c r="EH292" s="24"/>
      <c r="EI292" s="24"/>
      <c r="EJ292" s="24"/>
      <c r="EK292" s="24"/>
      <c r="EL292" s="24"/>
      <c r="EM292" s="24"/>
      <c r="EN292" s="24"/>
      <c r="EO292" s="24"/>
      <c r="EP292" s="24"/>
      <c r="EQ292" s="24"/>
      <c r="ER292" s="24"/>
      <c r="ES292" s="24"/>
      <c r="ET292" s="24"/>
      <c r="EU292" s="24"/>
      <c r="EV292" s="24"/>
      <c r="EW292" s="24"/>
      <c r="EX292" s="24"/>
      <c r="EY292" s="24"/>
      <c r="EZ292" s="24"/>
      <c r="FA292" s="24"/>
      <c r="FB292" s="24"/>
      <c r="FC292" s="24"/>
      <c r="FD292" s="24"/>
      <c r="FE292" s="24"/>
      <c r="FF292" s="24"/>
      <c r="FG292" s="24"/>
      <c r="FH292" s="24"/>
      <c r="FI292" s="24"/>
      <c r="FJ292" s="24"/>
      <c r="FK292" s="24"/>
      <c r="FL292" s="24"/>
      <c r="FM292" s="24"/>
      <c r="FN292" s="24"/>
      <c r="FO292" s="24"/>
      <c r="FP292" s="24"/>
      <c r="FQ292" s="24"/>
      <c r="FR292" s="24"/>
      <c r="FS292" s="24"/>
      <c r="FT292" s="24"/>
      <c r="FU292" s="24"/>
      <c r="FV292" s="24"/>
      <c r="FW292" s="24"/>
      <c r="FX292" s="24"/>
      <c r="FY292" s="24"/>
      <c r="FZ292" s="24"/>
      <c r="GA292" s="24"/>
      <c r="GB292" s="24"/>
      <c r="GC292" s="24"/>
      <c r="GD292" s="24"/>
      <c r="GE292" s="24"/>
      <c r="GF292" s="24"/>
      <c r="GG292" s="24"/>
      <c r="GH292" s="24"/>
      <c r="GI292" s="24"/>
      <c r="GJ292" s="24"/>
      <c r="GK292" s="24"/>
      <c r="GL292" s="24"/>
      <c r="GM292" s="24"/>
      <c r="GN292" s="24"/>
      <c r="GO292" s="24"/>
      <c r="GP292" s="24"/>
      <c r="GQ292" s="24"/>
      <c r="GR292" s="24"/>
      <c r="GS292" s="24"/>
      <c r="GT292" s="24"/>
      <c r="GU292" s="24"/>
      <c r="GV292" s="24"/>
      <c r="GW292" s="24"/>
      <c r="GX292" s="24"/>
      <c r="GY292" s="24"/>
      <c r="GZ292" s="24"/>
      <c r="HA292" s="24"/>
      <c r="HB292" s="24"/>
      <c r="HC292" s="24"/>
      <c r="HD292" s="24"/>
      <c r="HE292" s="24"/>
      <c r="HF292" s="24"/>
      <c r="HG292" s="24"/>
      <c r="HH292" s="24"/>
      <c r="HI292" s="24"/>
      <c r="HJ292" s="24"/>
      <c r="HK292" s="24"/>
      <c r="HL292" s="24"/>
      <c r="HM292" s="24"/>
      <c r="HN292" s="24"/>
      <c r="HO292" s="24"/>
      <c r="HP292" s="24"/>
      <c r="HQ292" s="24"/>
      <c r="HR292" s="24"/>
      <c r="HS292" s="24"/>
      <c r="HT292" s="24"/>
      <c r="HU292" s="24"/>
      <c r="HV292" s="24"/>
      <c r="HW292" s="24"/>
      <c r="HX292" s="24"/>
      <c r="HY292" s="24"/>
      <c r="HZ292" s="24"/>
      <c r="IA292" s="24"/>
      <c r="IB292" s="24"/>
      <c r="IC292" s="24"/>
      <c r="ID292" s="24"/>
      <c r="IE292" s="24"/>
      <c r="IF292" s="24"/>
      <c r="IG292" s="24"/>
      <c r="IH292" s="24"/>
      <c r="II292" s="24"/>
      <c r="IJ292" s="24"/>
      <c r="IK292" s="24"/>
      <c r="IL292" s="24"/>
      <c r="IM292" s="24"/>
      <c r="IN292" s="24"/>
      <c r="IO292" s="24"/>
      <c r="IP292" s="24"/>
      <c r="IQ292" s="24"/>
      <c r="IR292" s="24"/>
      <c r="IS292" s="24"/>
      <c r="IT292" s="24"/>
      <c r="IU292" s="24"/>
    </row>
    <row r="293" spans="1:255" ht="123" customHeight="1" x14ac:dyDescent="0.2">
      <c r="A293" s="9" t="s">
        <v>16</v>
      </c>
      <c r="B293" s="9"/>
      <c r="C293" s="9" t="s">
        <v>256</v>
      </c>
      <c r="D293" s="9" t="s">
        <v>324</v>
      </c>
      <c r="E293" s="9" t="s">
        <v>13</v>
      </c>
      <c r="F293" s="12">
        <f>SUM(G293:H293)</f>
        <v>16882</v>
      </c>
      <c r="G293" s="12">
        <f>16882</f>
        <v>16882</v>
      </c>
      <c r="H293" s="12"/>
      <c r="I293" s="12">
        <f>SUM(J293:K293)</f>
        <v>16882</v>
      </c>
      <c r="J293" s="12">
        <f>16882</f>
        <v>16882</v>
      </c>
      <c r="K293" s="12"/>
      <c r="L293" s="24"/>
      <c r="M293" s="24"/>
      <c r="N293" s="24"/>
      <c r="O293" s="24"/>
      <c r="P293" s="24"/>
      <c r="Q293" s="24"/>
      <c r="R293" s="24"/>
      <c r="S293" s="24"/>
      <c r="T293" s="24"/>
      <c r="U293" s="24"/>
      <c r="V293" s="24"/>
      <c r="W293" s="24"/>
      <c r="X293" s="24"/>
      <c r="Y293" s="24"/>
      <c r="Z293" s="24"/>
      <c r="AA293" s="24"/>
      <c r="AB293" s="24"/>
      <c r="AC293" s="24"/>
      <c r="AD293" s="24"/>
      <c r="AE293" s="24"/>
      <c r="AF293" s="24"/>
      <c r="AG293" s="24"/>
      <c r="AH293" s="24"/>
      <c r="AI293" s="24"/>
      <c r="AJ293" s="24"/>
      <c r="AK293" s="24"/>
      <c r="AL293" s="24"/>
      <c r="AM293" s="24"/>
      <c r="AN293" s="24"/>
      <c r="AO293" s="24"/>
      <c r="AP293" s="24"/>
      <c r="AQ293" s="24"/>
      <c r="AR293" s="24"/>
      <c r="AS293" s="24"/>
      <c r="AT293" s="24"/>
      <c r="AU293" s="24"/>
      <c r="AV293" s="24"/>
      <c r="AW293" s="24"/>
      <c r="AX293" s="24"/>
      <c r="AY293" s="24"/>
      <c r="AZ293" s="24"/>
      <c r="BA293" s="24"/>
      <c r="BB293" s="24"/>
      <c r="BC293" s="24"/>
      <c r="BD293" s="24"/>
      <c r="BE293" s="24"/>
      <c r="BF293" s="24"/>
      <c r="BG293" s="24"/>
      <c r="BH293" s="24"/>
      <c r="BI293" s="24"/>
      <c r="BJ293" s="24"/>
      <c r="BK293" s="24"/>
      <c r="BL293" s="24"/>
      <c r="BM293" s="24"/>
      <c r="BN293" s="24"/>
      <c r="BO293" s="24"/>
      <c r="BP293" s="24"/>
      <c r="BQ293" s="24"/>
      <c r="BR293" s="24"/>
      <c r="BS293" s="24"/>
      <c r="BT293" s="24"/>
      <c r="BU293" s="24"/>
      <c r="BV293" s="24"/>
      <c r="BW293" s="24"/>
      <c r="BX293" s="24"/>
      <c r="BY293" s="24"/>
      <c r="BZ293" s="24"/>
      <c r="CA293" s="24"/>
      <c r="CB293" s="24"/>
      <c r="CC293" s="24"/>
      <c r="CD293" s="24"/>
      <c r="CE293" s="24"/>
      <c r="CF293" s="24"/>
      <c r="CG293" s="24"/>
      <c r="CH293" s="24"/>
      <c r="CI293" s="24"/>
      <c r="CJ293" s="24"/>
      <c r="CK293" s="24"/>
      <c r="CL293" s="24"/>
      <c r="CM293" s="24"/>
      <c r="CN293" s="24"/>
      <c r="CO293" s="24"/>
      <c r="CP293" s="24"/>
      <c r="CQ293" s="24"/>
      <c r="CR293" s="24"/>
      <c r="CS293" s="24"/>
      <c r="CT293" s="24"/>
      <c r="CU293" s="24"/>
      <c r="CV293" s="24"/>
      <c r="CW293" s="24"/>
      <c r="CX293" s="24"/>
      <c r="CY293" s="24"/>
      <c r="CZ293" s="24"/>
      <c r="DA293" s="24"/>
      <c r="DB293" s="24"/>
      <c r="DC293" s="24"/>
      <c r="DD293" s="24"/>
      <c r="DE293" s="24"/>
      <c r="DF293" s="24"/>
      <c r="DG293" s="24"/>
      <c r="DH293" s="24"/>
      <c r="DI293" s="24"/>
      <c r="DJ293" s="24"/>
      <c r="DK293" s="24"/>
      <c r="DL293" s="24"/>
      <c r="DM293" s="24"/>
      <c r="DN293" s="24"/>
      <c r="DO293" s="24"/>
      <c r="DP293" s="24"/>
      <c r="DQ293" s="24"/>
      <c r="DR293" s="24"/>
      <c r="DS293" s="24"/>
      <c r="DT293" s="24"/>
      <c r="DU293" s="24"/>
      <c r="DV293" s="24"/>
      <c r="DW293" s="24"/>
      <c r="DX293" s="24"/>
      <c r="DY293" s="24"/>
      <c r="DZ293" s="24"/>
      <c r="EA293" s="24"/>
      <c r="EB293" s="24"/>
      <c r="EC293" s="24"/>
      <c r="ED293" s="24"/>
      <c r="EE293" s="24"/>
      <c r="EF293" s="24"/>
      <c r="EG293" s="24"/>
      <c r="EH293" s="24"/>
      <c r="EI293" s="24"/>
      <c r="EJ293" s="24"/>
      <c r="EK293" s="24"/>
      <c r="EL293" s="24"/>
      <c r="EM293" s="24"/>
      <c r="EN293" s="24"/>
      <c r="EO293" s="24"/>
      <c r="EP293" s="24"/>
      <c r="EQ293" s="24"/>
      <c r="ER293" s="24"/>
      <c r="ES293" s="24"/>
      <c r="ET293" s="24"/>
      <c r="EU293" s="24"/>
      <c r="EV293" s="24"/>
      <c r="EW293" s="24"/>
      <c r="EX293" s="24"/>
      <c r="EY293" s="24"/>
      <c r="EZ293" s="24"/>
      <c r="FA293" s="24"/>
      <c r="FB293" s="24"/>
      <c r="FC293" s="24"/>
      <c r="FD293" s="24"/>
      <c r="FE293" s="24"/>
      <c r="FF293" s="24"/>
      <c r="FG293" s="24"/>
      <c r="FH293" s="24"/>
      <c r="FI293" s="24"/>
      <c r="FJ293" s="24"/>
      <c r="FK293" s="24"/>
      <c r="FL293" s="24"/>
      <c r="FM293" s="24"/>
      <c r="FN293" s="24"/>
      <c r="FO293" s="24"/>
      <c r="FP293" s="24"/>
      <c r="FQ293" s="24"/>
      <c r="FR293" s="24"/>
      <c r="FS293" s="24"/>
      <c r="FT293" s="24"/>
      <c r="FU293" s="24"/>
      <c r="FV293" s="24"/>
      <c r="FW293" s="24"/>
      <c r="FX293" s="24"/>
      <c r="FY293" s="24"/>
      <c r="FZ293" s="24"/>
      <c r="GA293" s="24"/>
      <c r="GB293" s="24"/>
      <c r="GC293" s="24"/>
      <c r="GD293" s="24"/>
      <c r="GE293" s="24"/>
      <c r="GF293" s="24"/>
      <c r="GG293" s="24"/>
      <c r="GH293" s="24"/>
      <c r="GI293" s="24"/>
      <c r="GJ293" s="24"/>
      <c r="GK293" s="24"/>
      <c r="GL293" s="24"/>
      <c r="GM293" s="24"/>
      <c r="GN293" s="24"/>
      <c r="GO293" s="24"/>
      <c r="GP293" s="24"/>
      <c r="GQ293" s="24"/>
      <c r="GR293" s="24"/>
      <c r="GS293" s="24"/>
      <c r="GT293" s="24"/>
      <c r="GU293" s="24"/>
      <c r="GV293" s="24"/>
      <c r="GW293" s="24"/>
      <c r="GX293" s="24"/>
      <c r="GY293" s="24"/>
      <c r="GZ293" s="24"/>
      <c r="HA293" s="24"/>
      <c r="HB293" s="24"/>
      <c r="HC293" s="24"/>
      <c r="HD293" s="24"/>
      <c r="HE293" s="24"/>
      <c r="HF293" s="24"/>
      <c r="HG293" s="24"/>
      <c r="HH293" s="24"/>
      <c r="HI293" s="24"/>
      <c r="HJ293" s="24"/>
      <c r="HK293" s="24"/>
      <c r="HL293" s="24"/>
      <c r="HM293" s="24"/>
      <c r="HN293" s="24"/>
      <c r="HO293" s="24"/>
      <c r="HP293" s="24"/>
      <c r="HQ293" s="24"/>
      <c r="HR293" s="24"/>
      <c r="HS293" s="24"/>
      <c r="HT293" s="24"/>
      <c r="HU293" s="24"/>
      <c r="HV293" s="24"/>
      <c r="HW293" s="24"/>
      <c r="HX293" s="24"/>
      <c r="HY293" s="24"/>
      <c r="HZ293" s="24"/>
      <c r="IA293" s="24"/>
      <c r="IB293" s="24"/>
      <c r="IC293" s="24"/>
      <c r="ID293" s="24"/>
      <c r="IE293" s="24"/>
      <c r="IF293" s="24"/>
      <c r="IG293" s="24"/>
      <c r="IH293" s="24"/>
      <c r="II293" s="24"/>
      <c r="IJ293" s="24"/>
      <c r="IK293" s="24"/>
      <c r="IL293" s="24"/>
      <c r="IM293" s="24"/>
      <c r="IN293" s="24"/>
      <c r="IO293" s="24"/>
      <c r="IP293" s="24"/>
      <c r="IQ293" s="24"/>
      <c r="IR293" s="24"/>
      <c r="IS293" s="24"/>
      <c r="IT293" s="24"/>
      <c r="IU293" s="24"/>
    </row>
    <row r="294" spans="1:255" ht="51" customHeight="1" x14ac:dyDescent="0.2">
      <c r="A294" s="8" t="s">
        <v>812</v>
      </c>
      <c r="B294" s="8"/>
      <c r="C294" s="8" t="s">
        <v>813</v>
      </c>
      <c r="D294" s="8"/>
      <c r="E294" s="9"/>
      <c r="F294" s="11">
        <f>G294+H294</f>
        <v>12702</v>
      </c>
      <c r="G294" s="11">
        <f t="shared" ref="G294:H299" si="73">G295</f>
        <v>12702</v>
      </c>
      <c r="H294" s="11">
        <f t="shared" si="73"/>
        <v>0</v>
      </c>
      <c r="I294" s="11">
        <f>J294+K294</f>
        <v>12686</v>
      </c>
      <c r="J294" s="11">
        <f t="shared" ref="J294:K299" si="74">J295</f>
        <v>12686</v>
      </c>
      <c r="K294" s="11">
        <f t="shared" si="74"/>
        <v>0</v>
      </c>
      <c r="L294" s="24"/>
      <c r="M294" s="24"/>
      <c r="N294" s="24"/>
      <c r="O294" s="24"/>
      <c r="P294" s="24"/>
      <c r="Q294" s="24"/>
      <c r="R294" s="24"/>
      <c r="S294" s="24"/>
      <c r="T294" s="24"/>
      <c r="U294" s="24"/>
      <c r="V294" s="24"/>
      <c r="W294" s="24"/>
      <c r="X294" s="24"/>
      <c r="Y294" s="24"/>
      <c r="Z294" s="24"/>
      <c r="AA294" s="24"/>
      <c r="AB294" s="24"/>
      <c r="AC294" s="24"/>
      <c r="AD294" s="24"/>
      <c r="AE294" s="24"/>
      <c r="AF294" s="24"/>
      <c r="AG294" s="24"/>
      <c r="AH294" s="24"/>
      <c r="AI294" s="24"/>
      <c r="AJ294" s="24"/>
      <c r="AK294" s="24"/>
      <c r="AL294" s="24"/>
      <c r="AM294" s="24"/>
      <c r="AN294" s="24"/>
      <c r="AO294" s="24"/>
      <c r="AP294" s="24"/>
      <c r="AQ294" s="24"/>
      <c r="AR294" s="24"/>
      <c r="AS294" s="24"/>
      <c r="AT294" s="24"/>
      <c r="AU294" s="24"/>
      <c r="AV294" s="24"/>
      <c r="AW294" s="24"/>
      <c r="AX294" s="24"/>
      <c r="AY294" s="24"/>
      <c r="AZ294" s="24"/>
      <c r="BA294" s="24"/>
      <c r="BB294" s="24"/>
      <c r="BC294" s="24"/>
      <c r="BD294" s="24"/>
      <c r="BE294" s="24"/>
      <c r="BF294" s="24"/>
      <c r="BG294" s="24"/>
      <c r="BH294" s="24"/>
      <c r="BI294" s="24"/>
      <c r="BJ294" s="24"/>
      <c r="BK294" s="24"/>
      <c r="BL294" s="24"/>
      <c r="BM294" s="24"/>
      <c r="BN294" s="24"/>
      <c r="BO294" s="24"/>
      <c r="BP294" s="24"/>
      <c r="BQ294" s="24"/>
      <c r="BR294" s="24"/>
      <c r="BS294" s="24"/>
      <c r="BT294" s="24"/>
      <c r="BU294" s="24"/>
      <c r="BV294" s="24"/>
      <c r="BW294" s="24"/>
      <c r="BX294" s="24"/>
      <c r="BY294" s="24"/>
      <c r="BZ294" s="24"/>
      <c r="CA294" s="24"/>
      <c r="CB294" s="24"/>
      <c r="CC294" s="24"/>
      <c r="CD294" s="24"/>
      <c r="CE294" s="24"/>
      <c r="CF294" s="24"/>
      <c r="CG294" s="24"/>
      <c r="CH294" s="24"/>
      <c r="CI294" s="24"/>
      <c r="CJ294" s="24"/>
      <c r="CK294" s="24"/>
      <c r="CL294" s="24"/>
      <c r="CM294" s="24"/>
      <c r="CN294" s="24"/>
      <c r="CO294" s="24"/>
      <c r="CP294" s="24"/>
      <c r="CQ294" s="24"/>
      <c r="CR294" s="24"/>
      <c r="CS294" s="24"/>
      <c r="CT294" s="24"/>
      <c r="CU294" s="24"/>
      <c r="CV294" s="24"/>
      <c r="CW294" s="24"/>
      <c r="CX294" s="24"/>
      <c r="CY294" s="24"/>
      <c r="CZ294" s="24"/>
      <c r="DA294" s="24"/>
      <c r="DB294" s="24"/>
      <c r="DC294" s="24"/>
      <c r="DD294" s="24"/>
      <c r="DE294" s="24"/>
      <c r="DF294" s="24"/>
      <c r="DG294" s="24"/>
      <c r="DH294" s="24"/>
      <c r="DI294" s="24"/>
      <c r="DJ294" s="24"/>
      <c r="DK294" s="24"/>
      <c r="DL294" s="24"/>
      <c r="DM294" s="24"/>
      <c r="DN294" s="24"/>
      <c r="DO294" s="24"/>
      <c r="DP294" s="24"/>
      <c r="DQ294" s="24"/>
      <c r="DR294" s="24"/>
      <c r="DS294" s="24"/>
      <c r="DT294" s="24"/>
      <c r="DU294" s="24"/>
      <c r="DV294" s="24"/>
      <c r="DW294" s="24"/>
      <c r="DX294" s="24"/>
      <c r="DY294" s="24"/>
      <c r="DZ294" s="24"/>
      <c r="EA294" s="24"/>
      <c r="EB294" s="24"/>
      <c r="EC294" s="24"/>
      <c r="ED294" s="24"/>
      <c r="EE294" s="24"/>
      <c r="EF294" s="24"/>
      <c r="EG294" s="24"/>
      <c r="EH294" s="24"/>
      <c r="EI294" s="24"/>
      <c r="EJ294" s="24"/>
      <c r="EK294" s="24"/>
      <c r="EL294" s="24"/>
      <c r="EM294" s="24"/>
      <c r="EN294" s="24"/>
      <c r="EO294" s="24"/>
      <c r="EP294" s="24"/>
      <c r="EQ294" s="24"/>
      <c r="ER294" s="24"/>
      <c r="ES294" s="24"/>
      <c r="ET294" s="24"/>
      <c r="EU294" s="24"/>
      <c r="EV294" s="24"/>
      <c r="EW294" s="24"/>
      <c r="EX294" s="24"/>
      <c r="EY294" s="24"/>
      <c r="EZ294" s="24"/>
      <c r="FA294" s="24"/>
      <c r="FB294" s="24"/>
      <c r="FC294" s="24"/>
      <c r="FD294" s="24"/>
      <c r="FE294" s="24"/>
      <c r="FF294" s="24"/>
      <c r="FG294" s="24"/>
      <c r="FH294" s="24"/>
      <c r="FI294" s="24"/>
      <c r="FJ294" s="24"/>
      <c r="FK294" s="24"/>
      <c r="FL294" s="24"/>
      <c r="FM294" s="24"/>
      <c r="FN294" s="24"/>
      <c r="FO294" s="24"/>
      <c r="FP294" s="24"/>
      <c r="FQ294" s="24"/>
      <c r="FR294" s="24"/>
      <c r="FS294" s="24"/>
      <c r="FT294" s="24"/>
      <c r="FU294" s="24"/>
      <c r="FV294" s="24"/>
      <c r="FW294" s="24"/>
      <c r="FX294" s="24"/>
      <c r="FY294" s="24"/>
      <c r="FZ294" s="24"/>
      <c r="GA294" s="24"/>
      <c r="GB294" s="24"/>
      <c r="GC294" s="24"/>
      <c r="GD294" s="24"/>
      <c r="GE294" s="24"/>
      <c r="GF294" s="24"/>
      <c r="GG294" s="24"/>
      <c r="GH294" s="24"/>
      <c r="GI294" s="24"/>
      <c r="GJ294" s="24"/>
      <c r="GK294" s="24"/>
      <c r="GL294" s="24"/>
      <c r="GM294" s="24"/>
      <c r="GN294" s="24"/>
      <c r="GO294" s="24"/>
      <c r="GP294" s="24"/>
      <c r="GQ294" s="24"/>
      <c r="GR294" s="24"/>
      <c r="GS294" s="24"/>
      <c r="GT294" s="24"/>
      <c r="GU294" s="24"/>
      <c r="GV294" s="24"/>
      <c r="GW294" s="24"/>
      <c r="GX294" s="24"/>
      <c r="GY294" s="24"/>
      <c r="GZ294" s="24"/>
      <c r="HA294" s="24"/>
      <c r="HB294" s="24"/>
      <c r="HC294" s="24"/>
      <c r="HD294" s="24"/>
      <c r="HE294" s="24"/>
      <c r="HF294" s="24"/>
      <c r="HG294" s="24"/>
      <c r="HH294" s="24"/>
      <c r="HI294" s="24"/>
      <c r="HJ294" s="24"/>
      <c r="HK294" s="24"/>
      <c r="HL294" s="24"/>
      <c r="HM294" s="24"/>
      <c r="HN294" s="24"/>
      <c r="HO294" s="24"/>
      <c r="HP294" s="24"/>
      <c r="HQ294" s="24"/>
      <c r="HR294" s="24"/>
      <c r="HS294" s="24"/>
      <c r="HT294" s="24"/>
      <c r="HU294" s="24"/>
      <c r="HV294" s="24"/>
      <c r="HW294" s="24"/>
      <c r="HX294" s="24"/>
      <c r="HY294" s="24"/>
      <c r="HZ294" s="24"/>
      <c r="IA294" s="24"/>
      <c r="IB294" s="24"/>
      <c r="IC294" s="24"/>
      <c r="ID294" s="24"/>
      <c r="IE294" s="24"/>
      <c r="IF294" s="24"/>
      <c r="IG294" s="24"/>
      <c r="IH294" s="24"/>
      <c r="II294" s="24"/>
      <c r="IJ294" s="24"/>
      <c r="IK294" s="24"/>
      <c r="IL294" s="24"/>
      <c r="IM294" s="24"/>
      <c r="IN294" s="24"/>
      <c r="IO294" s="24"/>
      <c r="IP294" s="24"/>
      <c r="IQ294" s="24"/>
      <c r="IR294" s="24"/>
      <c r="IS294" s="24"/>
      <c r="IT294" s="24"/>
      <c r="IU294" s="24"/>
    </row>
    <row r="295" spans="1:255" ht="62.25" customHeight="1" x14ac:dyDescent="0.2">
      <c r="A295" s="8" t="s">
        <v>814</v>
      </c>
      <c r="B295" s="8"/>
      <c r="C295" s="8" t="s">
        <v>815</v>
      </c>
      <c r="D295" s="8"/>
      <c r="E295" s="9"/>
      <c r="F295" s="11">
        <f t="shared" ref="F295:F300" si="75">G295+H295</f>
        <v>12702</v>
      </c>
      <c r="G295" s="11">
        <f t="shared" si="73"/>
        <v>12702</v>
      </c>
      <c r="H295" s="11">
        <f t="shared" si="73"/>
        <v>0</v>
      </c>
      <c r="I295" s="11">
        <f t="shared" ref="I295:I300" si="76">J295+K295</f>
        <v>12686</v>
      </c>
      <c r="J295" s="11">
        <f t="shared" si="74"/>
        <v>12686</v>
      </c>
      <c r="K295" s="11">
        <f t="shared" si="74"/>
        <v>0</v>
      </c>
      <c r="L295" s="24"/>
      <c r="M295" s="24"/>
      <c r="N295" s="24"/>
      <c r="O295" s="24"/>
      <c r="P295" s="24"/>
      <c r="Q295" s="24"/>
      <c r="R295" s="24"/>
      <c r="S295" s="24"/>
      <c r="T295" s="24"/>
      <c r="U295" s="24"/>
      <c r="V295" s="24"/>
      <c r="W295" s="24"/>
      <c r="X295" s="24"/>
      <c r="Y295" s="24"/>
      <c r="Z295" s="24"/>
      <c r="AA295" s="24"/>
      <c r="AB295" s="24"/>
      <c r="AC295" s="24"/>
      <c r="AD295" s="24"/>
      <c r="AE295" s="24"/>
      <c r="AF295" s="24"/>
      <c r="AG295" s="24"/>
      <c r="AH295" s="24"/>
      <c r="AI295" s="24"/>
      <c r="AJ295" s="24"/>
      <c r="AK295" s="24"/>
      <c r="AL295" s="24"/>
      <c r="AM295" s="24"/>
      <c r="AN295" s="24"/>
      <c r="AO295" s="24"/>
      <c r="AP295" s="24"/>
      <c r="AQ295" s="24"/>
      <c r="AR295" s="24"/>
      <c r="AS295" s="24"/>
      <c r="AT295" s="24"/>
      <c r="AU295" s="24"/>
      <c r="AV295" s="24"/>
      <c r="AW295" s="24"/>
      <c r="AX295" s="24"/>
      <c r="AY295" s="24"/>
      <c r="AZ295" s="24"/>
      <c r="BA295" s="24"/>
      <c r="BB295" s="24"/>
      <c r="BC295" s="24"/>
      <c r="BD295" s="24"/>
      <c r="BE295" s="24"/>
      <c r="BF295" s="24"/>
      <c r="BG295" s="24"/>
      <c r="BH295" s="24"/>
      <c r="BI295" s="24"/>
      <c r="BJ295" s="24"/>
      <c r="BK295" s="24"/>
      <c r="BL295" s="24"/>
      <c r="BM295" s="24"/>
      <c r="BN295" s="24"/>
      <c r="BO295" s="24"/>
      <c r="BP295" s="24"/>
      <c r="BQ295" s="24"/>
      <c r="BR295" s="24"/>
      <c r="BS295" s="24"/>
      <c r="BT295" s="24"/>
      <c r="BU295" s="24"/>
      <c r="BV295" s="24"/>
      <c r="BW295" s="24"/>
      <c r="BX295" s="24"/>
      <c r="BY295" s="24"/>
      <c r="BZ295" s="24"/>
      <c r="CA295" s="24"/>
      <c r="CB295" s="24"/>
      <c r="CC295" s="24"/>
      <c r="CD295" s="24"/>
      <c r="CE295" s="24"/>
      <c r="CF295" s="24"/>
      <c r="CG295" s="24"/>
      <c r="CH295" s="24"/>
      <c r="CI295" s="24"/>
      <c r="CJ295" s="24"/>
      <c r="CK295" s="24"/>
      <c r="CL295" s="24"/>
      <c r="CM295" s="24"/>
      <c r="CN295" s="24"/>
      <c r="CO295" s="24"/>
      <c r="CP295" s="24"/>
      <c r="CQ295" s="24"/>
      <c r="CR295" s="24"/>
      <c r="CS295" s="24"/>
      <c r="CT295" s="24"/>
      <c r="CU295" s="24"/>
      <c r="CV295" s="24"/>
      <c r="CW295" s="24"/>
      <c r="CX295" s="24"/>
      <c r="CY295" s="24"/>
      <c r="CZ295" s="24"/>
      <c r="DA295" s="24"/>
      <c r="DB295" s="24"/>
      <c r="DC295" s="24"/>
      <c r="DD295" s="24"/>
      <c r="DE295" s="24"/>
      <c r="DF295" s="24"/>
      <c r="DG295" s="24"/>
      <c r="DH295" s="24"/>
      <c r="DI295" s="24"/>
      <c r="DJ295" s="24"/>
      <c r="DK295" s="24"/>
      <c r="DL295" s="24"/>
      <c r="DM295" s="24"/>
      <c r="DN295" s="24"/>
      <c r="DO295" s="24"/>
      <c r="DP295" s="24"/>
      <c r="DQ295" s="24"/>
      <c r="DR295" s="24"/>
      <c r="DS295" s="24"/>
      <c r="DT295" s="24"/>
      <c r="DU295" s="24"/>
      <c r="DV295" s="24"/>
      <c r="DW295" s="24"/>
      <c r="DX295" s="24"/>
      <c r="DY295" s="24"/>
      <c r="DZ295" s="24"/>
      <c r="EA295" s="24"/>
      <c r="EB295" s="24"/>
      <c r="EC295" s="24"/>
      <c r="ED295" s="24"/>
      <c r="EE295" s="24"/>
      <c r="EF295" s="24"/>
      <c r="EG295" s="24"/>
      <c r="EH295" s="24"/>
      <c r="EI295" s="24"/>
      <c r="EJ295" s="24"/>
      <c r="EK295" s="24"/>
      <c r="EL295" s="24"/>
      <c r="EM295" s="24"/>
      <c r="EN295" s="24"/>
      <c r="EO295" s="24"/>
      <c r="EP295" s="24"/>
      <c r="EQ295" s="24"/>
      <c r="ER295" s="24"/>
      <c r="ES295" s="24"/>
      <c r="ET295" s="24"/>
      <c r="EU295" s="24"/>
      <c r="EV295" s="24"/>
      <c r="EW295" s="24"/>
      <c r="EX295" s="24"/>
      <c r="EY295" s="24"/>
      <c r="EZ295" s="24"/>
      <c r="FA295" s="24"/>
      <c r="FB295" s="24"/>
      <c r="FC295" s="24"/>
      <c r="FD295" s="24"/>
      <c r="FE295" s="24"/>
      <c r="FF295" s="24"/>
      <c r="FG295" s="24"/>
      <c r="FH295" s="24"/>
      <c r="FI295" s="24"/>
      <c r="FJ295" s="24"/>
      <c r="FK295" s="24"/>
      <c r="FL295" s="24"/>
      <c r="FM295" s="24"/>
      <c r="FN295" s="24"/>
      <c r="FO295" s="24"/>
      <c r="FP295" s="24"/>
      <c r="FQ295" s="24"/>
      <c r="FR295" s="24"/>
      <c r="FS295" s="24"/>
      <c r="FT295" s="24"/>
      <c r="FU295" s="24"/>
      <c r="FV295" s="24"/>
      <c r="FW295" s="24"/>
      <c r="FX295" s="24"/>
      <c r="FY295" s="24"/>
      <c r="FZ295" s="24"/>
      <c r="GA295" s="24"/>
      <c r="GB295" s="24"/>
      <c r="GC295" s="24"/>
      <c r="GD295" s="24"/>
      <c r="GE295" s="24"/>
      <c r="GF295" s="24"/>
      <c r="GG295" s="24"/>
      <c r="GH295" s="24"/>
      <c r="GI295" s="24"/>
      <c r="GJ295" s="24"/>
      <c r="GK295" s="24"/>
      <c r="GL295" s="24"/>
      <c r="GM295" s="24"/>
      <c r="GN295" s="24"/>
      <c r="GO295" s="24"/>
      <c r="GP295" s="24"/>
      <c r="GQ295" s="24"/>
      <c r="GR295" s="24"/>
      <c r="GS295" s="24"/>
      <c r="GT295" s="24"/>
      <c r="GU295" s="24"/>
      <c r="GV295" s="24"/>
      <c r="GW295" s="24"/>
      <c r="GX295" s="24"/>
      <c r="GY295" s="24"/>
      <c r="GZ295" s="24"/>
      <c r="HA295" s="24"/>
      <c r="HB295" s="24"/>
      <c r="HC295" s="24"/>
      <c r="HD295" s="24"/>
      <c r="HE295" s="24"/>
      <c r="HF295" s="24"/>
      <c r="HG295" s="24"/>
      <c r="HH295" s="24"/>
      <c r="HI295" s="24"/>
      <c r="HJ295" s="24"/>
      <c r="HK295" s="24"/>
      <c r="HL295" s="24"/>
      <c r="HM295" s="24"/>
      <c r="HN295" s="24"/>
      <c r="HO295" s="24"/>
      <c r="HP295" s="24"/>
      <c r="HQ295" s="24"/>
      <c r="HR295" s="24"/>
      <c r="HS295" s="24"/>
      <c r="HT295" s="24"/>
      <c r="HU295" s="24"/>
      <c r="HV295" s="24"/>
      <c r="HW295" s="24"/>
      <c r="HX295" s="24"/>
      <c r="HY295" s="24"/>
      <c r="HZ295" s="24"/>
      <c r="IA295" s="24"/>
      <c r="IB295" s="24"/>
      <c r="IC295" s="24"/>
      <c r="ID295" s="24"/>
      <c r="IE295" s="24"/>
      <c r="IF295" s="24"/>
      <c r="IG295" s="24"/>
      <c r="IH295" s="24"/>
      <c r="II295" s="24"/>
      <c r="IJ295" s="24"/>
      <c r="IK295" s="24"/>
      <c r="IL295" s="24"/>
      <c r="IM295" s="24"/>
      <c r="IN295" s="24"/>
      <c r="IO295" s="24"/>
      <c r="IP295" s="24"/>
      <c r="IQ295" s="24"/>
      <c r="IR295" s="24"/>
      <c r="IS295" s="24"/>
      <c r="IT295" s="24"/>
      <c r="IU295" s="24"/>
    </row>
    <row r="296" spans="1:255" ht="241.5" customHeight="1" x14ac:dyDescent="0.2">
      <c r="A296" s="8" t="s">
        <v>942</v>
      </c>
      <c r="B296" s="8"/>
      <c r="C296" s="8" t="s">
        <v>815</v>
      </c>
      <c r="D296" s="8" t="s">
        <v>120</v>
      </c>
      <c r="E296" s="9"/>
      <c r="F296" s="11">
        <f t="shared" si="75"/>
        <v>12702</v>
      </c>
      <c r="G296" s="11">
        <f t="shared" si="73"/>
        <v>12702</v>
      </c>
      <c r="H296" s="11">
        <f t="shared" si="73"/>
        <v>0</v>
      </c>
      <c r="I296" s="11">
        <f t="shared" si="76"/>
        <v>12686</v>
      </c>
      <c r="J296" s="11">
        <f t="shared" si="74"/>
        <v>12686</v>
      </c>
      <c r="K296" s="11">
        <f t="shared" si="74"/>
        <v>0</v>
      </c>
      <c r="L296" s="24"/>
      <c r="M296" s="24"/>
      <c r="N296" s="24"/>
      <c r="O296" s="24"/>
      <c r="P296" s="24"/>
      <c r="Q296" s="24"/>
      <c r="R296" s="24"/>
      <c r="S296" s="24"/>
      <c r="T296" s="24"/>
      <c r="U296" s="24"/>
      <c r="V296" s="24"/>
      <c r="W296" s="24"/>
      <c r="X296" s="24"/>
      <c r="Y296" s="24"/>
      <c r="Z296" s="24"/>
      <c r="AA296" s="24"/>
      <c r="AB296" s="24"/>
      <c r="AC296" s="24"/>
      <c r="AD296" s="24"/>
      <c r="AE296" s="24"/>
      <c r="AF296" s="24"/>
      <c r="AG296" s="24"/>
      <c r="AH296" s="24"/>
      <c r="AI296" s="24"/>
      <c r="AJ296" s="24"/>
      <c r="AK296" s="24"/>
      <c r="AL296" s="24"/>
      <c r="AM296" s="24"/>
      <c r="AN296" s="24"/>
      <c r="AO296" s="24"/>
      <c r="AP296" s="24"/>
      <c r="AQ296" s="24"/>
      <c r="AR296" s="24"/>
      <c r="AS296" s="24"/>
      <c r="AT296" s="24"/>
      <c r="AU296" s="24"/>
      <c r="AV296" s="24"/>
      <c r="AW296" s="24"/>
      <c r="AX296" s="24"/>
      <c r="AY296" s="24"/>
      <c r="AZ296" s="24"/>
      <c r="BA296" s="24"/>
      <c r="BB296" s="24"/>
      <c r="BC296" s="24"/>
      <c r="BD296" s="24"/>
      <c r="BE296" s="24"/>
      <c r="BF296" s="24"/>
      <c r="BG296" s="24"/>
      <c r="BH296" s="24"/>
      <c r="BI296" s="24"/>
      <c r="BJ296" s="24"/>
      <c r="BK296" s="24"/>
      <c r="BL296" s="24"/>
      <c r="BM296" s="24"/>
      <c r="BN296" s="24"/>
      <c r="BO296" s="24"/>
      <c r="BP296" s="24"/>
      <c r="BQ296" s="24"/>
      <c r="BR296" s="24"/>
      <c r="BS296" s="24"/>
      <c r="BT296" s="24"/>
      <c r="BU296" s="24"/>
      <c r="BV296" s="24"/>
      <c r="BW296" s="24"/>
      <c r="BX296" s="24"/>
      <c r="BY296" s="24"/>
      <c r="BZ296" s="24"/>
      <c r="CA296" s="24"/>
      <c r="CB296" s="24"/>
      <c r="CC296" s="24"/>
      <c r="CD296" s="24"/>
      <c r="CE296" s="24"/>
      <c r="CF296" s="24"/>
      <c r="CG296" s="24"/>
      <c r="CH296" s="24"/>
      <c r="CI296" s="24"/>
      <c r="CJ296" s="24"/>
      <c r="CK296" s="24"/>
      <c r="CL296" s="24"/>
      <c r="CM296" s="24"/>
      <c r="CN296" s="24"/>
      <c r="CO296" s="24"/>
      <c r="CP296" s="24"/>
      <c r="CQ296" s="24"/>
      <c r="CR296" s="24"/>
      <c r="CS296" s="24"/>
      <c r="CT296" s="24"/>
      <c r="CU296" s="24"/>
      <c r="CV296" s="24"/>
      <c r="CW296" s="24"/>
      <c r="CX296" s="24"/>
      <c r="CY296" s="24"/>
      <c r="CZ296" s="24"/>
      <c r="DA296" s="24"/>
      <c r="DB296" s="24"/>
      <c r="DC296" s="24"/>
      <c r="DD296" s="24"/>
      <c r="DE296" s="24"/>
      <c r="DF296" s="24"/>
      <c r="DG296" s="24"/>
      <c r="DH296" s="24"/>
      <c r="DI296" s="24"/>
      <c r="DJ296" s="24"/>
      <c r="DK296" s="24"/>
      <c r="DL296" s="24"/>
      <c r="DM296" s="24"/>
      <c r="DN296" s="24"/>
      <c r="DO296" s="24"/>
      <c r="DP296" s="24"/>
      <c r="DQ296" s="24"/>
      <c r="DR296" s="24"/>
      <c r="DS296" s="24"/>
      <c r="DT296" s="24"/>
      <c r="DU296" s="24"/>
      <c r="DV296" s="24"/>
      <c r="DW296" s="24"/>
      <c r="DX296" s="24"/>
      <c r="DY296" s="24"/>
      <c r="DZ296" s="24"/>
      <c r="EA296" s="24"/>
      <c r="EB296" s="24"/>
      <c r="EC296" s="24"/>
      <c r="ED296" s="24"/>
      <c r="EE296" s="24"/>
      <c r="EF296" s="24"/>
      <c r="EG296" s="24"/>
      <c r="EH296" s="24"/>
      <c r="EI296" s="24"/>
      <c r="EJ296" s="24"/>
      <c r="EK296" s="24"/>
      <c r="EL296" s="24"/>
      <c r="EM296" s="24"/>
      <c r="EN296" s="24"/>
      <c r="EO296" s="24"/>
      <c r="EP296" s="24"/>
      <c r="EQ296" s="24"/>
      <c r="ER296" s="24"/>
      <c r="ES296" s="24"/>
      <c r="ET296" s="24"/>
      <c r="EU296" s="24"/>
      <c r="EV296" s="24"/>
      <c r="EW296" s="24"/>
      <c r="EX296" s="24"/>
      <c r="EY296" s="24"/>
      <c r="EZ296" s="24"/>
      <c r="FA296" s="24"/>
      <c r="FB296" s="24"/>
      <c r="FC296" s="24"/>
      <c r="FD296" s="24"/>
      <c r="FE296" s="24"/>
      <c r="FF296" s="24"/>
      <c r="FG296" s="24"/>
      <c r="FH296" s="24"/>
      <c r="FI296" s="24"/>
      <c r="FJ296" s="24"/>
      <c r="FK296" s="24"/>
      <c r="FL296" s="24"/>
      <c r="FM296" s="24"/>
      <c r="FN296" s="24"/>
      <c r="FO296" s="24"/>
      <c r="FP296" s="24"/>
      <c r="FQ296" s="24"/>
      <c r="FR296" s="24"/>
      <c r="FS296" s="24"/>
      <c r="FT296" s="24"/>
      <c r="FU296" s="24"/>
      <c r="FV296" s="24"/>
      <c r="FW296" s="24"/>
      <c r="FX296" s="24"/>
      <c r="FY296" s="24"/>
      <c r="FZ296" s="24"/>
      <c r="GA296" s="24"/>
      <c r="GB296" s="24"/>
      <c r="GC296" s="24"/>
      <c r="GD296" s="24"/>
      <c r="GE296" s="24"/>
      <c r="GF296" s="24"/>
      <c r="GG296" s="24"/>
      <c r="GH296" s="24"/>
      <c r="GI296" s="24"/>
      <c r="GJ296" s="24"/>
      <c r="GK296" s="24"/>
      <c r="GL296" s="24"/>
      <c r="GM296" s="24"/>
      <c r="GN296" s="24"/>
      <c r="GO296" s="24"/>
      <c r="GP296" s="24"/>
      <c r="GQ296" s="24"/>
      <c r="GR296" s="24"/>
      <c r="GS296" s="24"/>
      <c r="GT296" s="24"/>
      <c r="GU296" s="24"/>
      <c r="GV296" s="24"/>
      <c r="GW296" s="24"/>
      <c r="GX296" s="24"/>
      <c r="GY296" s="24"/>
      <c r="GZ296" s="24"/>
      <c r="HA296" s="24"/>
      <c r="HB296" s="24"/>
      <c r="HC296" s="24"/>
      <c r="HD296" s="24"/>
      <c r="HE296" s="24"/>
      <c r="HF296" s="24"/>
      <c r="HG296" s="24"/>
      <c r="HH296" s="24"/>
      <c r="HI296" s="24"/>
      <c r="HJ296" s="24"/>
      <c r="HK296" s="24"/>
      <c r="HL296" s="24"/>
      <c r="HM296" s="24"/>
      <c r="HN296" s="24"/>
      <c r="HO296" s="24"/>
      <c r="HP296" s="24"/>
      <c r="HQ296" s="24"/>
      <c r="HR296" s="24"/>
      <c r="HS296" s="24"/>
      <c r="HT296" s="24"/>
      <c r="HU296" s="24"/>
      <c r="HV296" s="24"/>
      <c r="HW296" s="24"/>
      <c r="HX296" s="24"/>
      <c r="HY296" s="24"/>
      <c r="HZ296" s="24"/>
      <c r="IA296" s="24"/>
      <c r="IB296" s="24"/>
      <c r="IC296" s="24"/>
      <c r="ID296" s="24"/>
      <c r="IE296" s="24"/>
      <c r="IF296" s="24"/>
      <c r="IG296" s="24"/>
      <c r="IH296" s="24"/>
      <c r="II296" s="24"/>
      <c r="IJ296" s="24"/>
      <c r="IK296" s="24"/>
      <c r="IL296" s="24"/>
      <c r="IM296" s="24"/>
      <c r="IN296" s="24"/>
      <c r="IO296" s="24"/>
      <c r="IP296" s="24"/>
      <c r="IQ296" s="24"/>
      <c r="IR296" s="24"/>
      <c r="IS296" s="24"/>
      <c r="IT296" s="24"/>
      <c r="IU296" s="24"/>
    </row>
    <row r="297" spans="1:255" ht="209.25" customHeight="1" x14ac:dyDescent="0.2">
      <c r="A297" s="7" t="s">
        <v>816</v>
      </c>
      <c r="B297" s="8"/>
      <c r="C297" s="8" t="s">
        <v>815</v>
      </c>
      <c r="D297" s="8" t="s">
        <v>817</v>
      </c>
      <c r="E297" s="9"/>
      <c r="F297" s="11">
        <f t="shared" si="75"/>
        <v>12702</v>
      </c>
      <c r="G297" s="11">
        <f t="shared" si="73"/>
        <v>12702</v>
      </c>
      <c r="H297" s="11">
        <f t="shared" si="73"/>
        <v>0</v>
      </c>
      <c r="I297" s="11">
        <f t="shared" si="76"/>
        <v>12686</v>
      </c>
      <c r="J297" s="11">
        <f t="shared" si="74"/>
        <v>12686</v>
      </c>
      <c r="K297" s="11">
        <f t="shared" si="74"/>
        <v>0</v>
      </c>
      <c r="L297" s="24"/>
      <c r="M297" s="24"/>
      <c r="N297" s="24"/>
      <c r="O297" s="24"/>
      <c r="P297" s="24"/>
      <c r="Q297" s="24"/>
      <c r="R297" s="24"/>
      <c r="S297" s="24"/>
      <c r="T297" s="24"/>
      <c r="U297" s="24"/>
      <c r="V297" s="24"/>
      <c r="W297" s="24"/>
      <c r="X297" s="24"/>
      <c r="Y297" s="24"/>
      <c r="Z297" s="24"/>
      <c r="AA297" s="24"/>
      <c r="AB297" s="24"/>
      <c r="AC297" s="24"/>
      <c r="AD297" s="24"/>
      <c r="AE297" s="24"/>
      <c r="AF297" s="24"/>
      <c r="AG297" s="24"/>
      <c r="AH297" s="24"/>
      <c r="AI297" s="24"/>
      <c r="AJ297" s="24"/>
      <c r="AK297" s="24"/>
      <c r="AL297" s="24"/>
      <c r="AM297" s="24"/>
      <c r="AN297" s="24"/>
      <c r="AO297" s="24"/>
      <c r="AP297" s="24"/>
      <c r="AQ297" s="24"/>
      <c r="AR297" s="24"/>
      <c r="AS297" s="24"/>
      <c r="AT297" s="24"/>
      <c r="AU297" s="24"/>
      <c r="AV297" s="24"/>
      <c r="AW297" s="24"/>
      <c r="AX297" s="24"/>
      <c r="AY297" s="24"/>
      <c r="AZ297" s="24"/>
      <c r="BA297" s="24"/>
      <c r="BB297" s="24"/>
      <c r="BC297" s="24"/>
      <c r="BD297" s="24"/>
      <c r="BE297" s="24"/>
      <c r="BF297" s="24"/>
      <c r="BG297" s="24"/>
      <c r="BH297" s="24"/>
      <c r="BI297" s="24"/>
      <c r="BJ297" s="24"/>
      <c r="BK297" s="24"/>
      <c r="BL297" s="24"/>
      <c r="BM297" s="24"/>
      <c r="BN297" s="24"/>
      <c r="BO297" s="24"/>
      <c r="BP297" s="24"/>
      <c r="BQ297" s="24"/>
      <c r="BR297" s="24"/>
      <c r="BS297" s="24"/>
      <c r="BT297" s="24"/>
      <c r="BU297" s="24"/>
      <c r="BV297" s="24"/>
      <c r="BW297" s="24"/>
      <c r="BX297" s="24"/>
      <c r="BY297" s="24"/>
      <c r="BZ297" s="24"/>
      <c r="CA297" s="24"/>
      <c r="CB297" s="24"/>
      <c r="CC297" s="24"/>
      <c r="CD297" s="24"/>
      <c r="CE297" s="24"/>
      <c r="CF297" s="24"/>
      <c r="CG297" s="24"/>
      <c r="CH297" s="24"/>
      <c r="CI297" s="24"/>
      <c r="CJ297" s="24"/>
      <c r="CK297" s="24"/>
      <c r="CL297" s="24"/>
      <c r="CM297" s="24"/>
      <c r="CN297" s="24"/>
      <c r="CO297" s="24"/>
      <c r="CP297" s="24"/>
      <c r="CQ297" s="24"/>
      <c r="CR297" s="24"/>
      <c r="CS297" s="24"/>
      <c r="CT297" s="24"/>
      <c r="CU297" s="24"/>
      <c r="CV297" s="24"/>
      <c r="CW297" s="24"/>
      <c r="CX297" s="24"/>
      <c r="CY297" s="24"/>
      <c r="CZ297" s="24"/>
      <c r="DA297" s="24"/>
      <c r="DB297" s="24"/>
      <c r="DC297" s="24"/>
      <c r="DD297" s="24"/>
      <c r="DE297" s="24"/>
      <c r="DF297" s="24"/>
      <c r="DG297" s="24"/>
      <c r="DH297" s="24"/>
      <c r="DI297" s="24"/>
      <c r="DJ297" s="24"/>
      <c r="DK297" s="24"/>
      <c r="DL297" s="24"/>
      <c r="DM297" s="24"/>
      <c r="DN297" s="24"/>
      <c r="DO297" s="24"/>
      <c r="DP297" s="24"/>
      <c r="DQ297" s="24"/>
      <c r="DR297" s="24"/>
      <c r="DS297" s="24"/>
      <c r="DT297" s="24"/>
      <c r="DU297" s="24"/>
      <c r="DV297" s="24"/>
      <c r="DW297" s="24"/>
      <c r="DX297" s="24"/>
      <c r="DY297" s="24"/>
      <c r="DZ297" s="24"/>
      <c r="EA297" s="24"/>
      <c r="EB297" s="24"/>
      <c r="EC297" s="24"/>
      <c r="ED297" s="24"/>
      <c r="EE297" s="24"/>
      <c r="EF297" s="24"/>
      <c r="EG297" s="24"/>
      <c r="EH297" s="24"/>
      <c r="EI297" s="24"/>
      <c r="EJ297" s="24"/>
      <c r="EK297" s="24"/>
      <c r="EL297" s="24"/>
      <c r="EM297" s="24"/>
      <c r="EN297" s="24"/>
      <c r="EO297" s="24"/>
      <c r="EP297" s="24"/>
      <c r="EQ297" s="24"/>
      <c r="ER297" s="24"/>
      <c r="ES297" s="24"/>
      <c r="ET297" s="24"/>
      <c r="EU297" s="24"/>
      <c r="EV297" s="24"/>
      <c r="EW297" s="24"/>
      <c r="EX297" s="24"/>
      <c r="EY297" s="24"/>
      <c r="EZ297" s="24"/>
      <c r="FA297" s="24"/>
      <c r="FB297" s="24"/>
      <c r="FC297" s="24"/>
      <c r="FD297" s="24"/>
      <c r="FE297" s="24"/>
      <c r="FF297" s="24"/>
      <c r="FG297" s="24"/>
      <c r="FH297" s="24"/>
      <c r="FI297" s="24"/>
      <c r="FJ297" s="24"/>
      <c r="FK297" s="24"/>
      <c r="FL297" s="24"/>
      <c r="FM297" s="24"/>
      <c r="FN297" s="24"/>
      <c r="FO297" s="24"/>
      <c r="FP297" s="24"/>
      <c r="FQ297" s="24"/>
      <c r="FR297" s="24"/>
      <c r="FS297" s="24"/>
      <c r="FT297" s="24"/>
      <c r="FU297" s="24"/>
      <c r="FV297" s="24"/>
      <c r="FW297" s="24"/>
      <c r="FX297" s="24"/>
      <c r="FY297" s="24"/>
      <c r="FZ297" s="24"/>
      <c r="GA297" s="24"/>
      <c r="GB297" s="24"/>
      <c r="GC297" s="24"/>
      <c r="GD297" s="24"/>
      <c r="GE297" s="24"/>
      <c r="GF297" s="24"/>
      <c r="GG297" s="24"/>
      <c r="GH297" s="24"/>
      <c r="GI297" s="24"/>
      <c r="GJ297" s="24"/>
      <c r="GK297" s="24"/>
      <c r="GL297" s="24"/>
      <c r="GM297" s="24"/>
      <c r="GN297" s="24"/>
      <c r="GO297" s="24"/>
      <c r="GP297" s="24"/>
      <c r="GQ297" s="24"/>
      <c r="GR297" s="24"/>
      <c r="GS297" s="24"/>
      <c r="GT297" s="24"/>
      <c r="GU297" s="24"/>
      <c r="GV297" s="24"/>
      <c r="GW297" s="24"/>
      <c r="GX297" s="24"/>
      <c r="GY297" s="24"/>
      <c r="GZ297" s="24"/>
      <c r="HA297" s="24"/>
      <c r="HB297" s="24"/>
      <c r="HC297" s="24"/>
      <c r="HD297" s="24"/>
      <c r="HE297" s="24"/>
      <c r="HF297" s="24"/>
      <c r="HG297" s="24"/>
      <c r="HH297" s="24"/>
      <c r="HI297" s="24"/>
      <c r="HJ297" s="24"/>
      <c r="HK297" s="24"/>
      <c r="HL297" s="24"/>
      <c r="HM297" s="24"/>
      <c r="HN297" s="24"/>
      <c r="HO297" s="24"/>
      <c r="HP297" s="24"/>
      <c r="HQ297" s="24"/>
      <c r="HR297" s="24"/>
      <c r="HS297" s="24"/>
      <c r="HT297" s="24"/>
      <c r="HU297" s="24"/>
      <c r="HV297" s="24"/>
      <c r="HW297" s="24"/>
      <c r="HX297" s="24"/>
      <c r="HY297" s="24"/>
      <c r="HZ297" s="24"/>
      <c r="IA297" s="24"/>
      <c r="IB297" s="24"/>
      <c r="IC297" s="24"/>
      <c r="ID297" s="24"/>
      <c r="IE297" s="24"/>
      <c r="IF297" s="24"/>
      <c r="IG297" s="24"/>
      <c r="IH297" s="24"/>
      <c r="II297" s="24"/>
      <c r="IJ297" s="24"/>
      <c r="IK297" s="24"/>
      <c r="IL297" s="24"/>
      <c r="IM297" s="24"/>
      <c r="IN297" s="24"/>
      <c r="IO297" s="24"/>
      <c r="IP297" s="24"/>
      <c r="IQ297" s="24"/>
      <c r="IR297" s="24"/>
      <c r="IS297" s="24"/>
      <c r="IT297" s="24"/>
      <c r="IU297" s="24"/>
    </row>
    <row r="298" spans="1:255" ht="131.25" customHeight="1" x14ac:dyDescent="0.2">
      <c r="A298" s="8" t="s">
        <v>820</v>
      </c>
      <c r="B298" s="8"/>
      <c r="C298" s="8" t="s">
        <v>815</v>
      </c>
      <c r="D298" s="8" t="s">
        <v>818</v>
      </c>
      <c r="E298" s="9"/>
      <c r="F298" s="11">
        <f t="shared" si="75"/>
        <v>12702</v>
      </c>
      <c r="G298" s="11">
        <f t="shared" si="73"/>
        <v>12702</v>
      </c>
      <c r="H298" s="11">
        <f t="shared" si="73"/>
        <v>0</v>
      </c>
      <c r="I298" s="11">
        <f t="shared" si="76"/>
        <v>12686</v>
      </c>
      <c r="J298" s="11">
        <f t="shared" si="74"/>
        <v>12686</v>
      </c>
      <c r="K298" s="11">
        <f t="shared" si="74"/>
        <v>0</v>
      </c>
      <c r="L298" s="24"/>
      <c r="M298" s="24"/>
      <c r="N298" s="24"/>
      <c r="O298" s="24"/>
      <c r="P298" s="24"/>
      <c r="Q298" s="24"/>
      <c r="R298" s="24"/>
      <c r="S298" s="24"/>
      <c r="T298" s="24"/>
      <c r="U298" s="24"/>
      <c r="V298" s="24"/>
      <c r="W298" s="24"/>
      <c r="X298" s="24"/>
      <c r="Y298" s="24"/>
      <c r="Z298" s="24"/>
      <c r="AA298" s="24"/>
      <c r="AB298" s="24"/>
      <c r="AC298" s="24"/>
      <c r="AD298" s="24"/>
      <c r="AE298" s="24"/>
      <c r="AF298" s="24"/>
      <c r="AG298" s="24"/>
      <c r="AH298" s="24"/>
      <c r="AI298" s="24"/>
      <c r="AJ298" s="24"/>
      <c r="AK298" s="24"/>
      <c r="AL298" s="24"/>
      <c r="AM298" s="24"/>
      <c r="AN298" s="24"/>
      <c r="AO298" s="24"/>
      <c r="AP298" s="24"/>
      <c r="AQ298" s="24"/>
      <c r="AR298" s="24"/>
      <c r="AS298" s="24"/>
      <c r="AT298" s="24"/>
      <c r="AU298" s="24"/>
      <c r="AV298" s="24"/>
      <c r="AW298" s="24"/>
      <c r="AX298" s="24"/>
      <c r="AY298" s="24"/>
      <c r="AZ298" s="24"/>
      <c r="BA298" s="24"/>
      <c r="BB298" s="24"/>
      <c r="BC298" s="24"/>
      <c r="BD298" s="24"/>
      <c r="BE298" s="24"/>
      <c r="BF298" s="24"/>
      <c r="BG298" s="24"/>
      <c r="BH298" s="24"/>
      <c r="BI298" s="24"/>
      <c r="BJ298" s="24"/>
      <c r="BK298" s="24"/>
      <c r="BL298" s="24"/>
      <c r="BM298" s="24"/>
      <c r="BN298" s="24"/>
      <c r="BO298" s="24"/>
      <c r="BP298" s="24"/>
      <c r="BQ298" s="24"/>
      <c r="BR298" s="24"/>
      <c r="BS298" s="24"/>
      <c r="BT298" s="24"/>
      <c r="BU298" s="24"/>
      <c r="BV298" s="24"/>
      <c r="BW298" s="24"/>
      <c r="BX298" s="24"/>
      <c r="BY298" s="24"/>
      <c r="BZ298" s="24"/>
      <c r="CA298" s="24"/>
      <c r="CB298" s="24"/>
      <c r="CC298" s="24"/>
      <c r="CD298" s="24"/>
      <c r="CE298" s="24"/>
      <c r="CF298" s="24"/>
      <c r="CG298" s="24"/>
      <c r="CH298" s="24"/>
      <c r="CI298" s="24"/>
      <c r="CJ298" s="24"/>
      <c r="CK298" s="24"/>
      <c r="CL298" s="24"/>
      <c r="CM298" s="24"/>
      <c r="CN298" s="24"/>
      <c r="CO298" s="24"/>
      <c r="CP298" s="24"/>
      <c r="CQ298" s="24"/>
      <c r="CR298" s="24"/>
      <c r="CS298" s="24"/>
      <c r="CT298" s="24"/>
      <c r="CU298" s="24"/>
      <c r="CV298" s="24"/>
      <c r="CW298" s="24"/>
      <c r="CX298" s="24"/>
      <c r="CY298" s="24"/>
      <c r="CZ298" s="24"/>
      <c r="DA298" s="24"/>
      <c r="DB298" s="24"/>
      <c r="DC298" s="24"/>
      <c r="DD298" s="24"/>
      <c r="DE298" s="24"/>
      <c r="DF298" s="24"/>
      <c r="DG298" s="24"/>
      <c r="DH298" s="24"/>
      <c r="DI298" s="24"/>
      <c r="DJ298" s="24"/>
      <c r="DK298" s="24"/>
      <c r="DL298" s="24"/>
      <c r="DM298" s="24"/>
      <c r="DN298" s="24"/>
      <c r="DO298" s="24"/>
      <c r="DP298" s="24"/>
      <c r="DQ298" s="24"/>
      <c r="DR298" s="24"/>
      <c r="DS298" s="24"/>
      <c r="DT298" s="24"/>
      <c r="DU298" s="24"/>
      <c r="DV298" s="24"/>
      <c r="DW298" s="24"/>
      <c r="DX298" s="24"/>
      <c r="DY298" s="24"/>
      <c r="DZ298" s="24"/>
      <c r="EA298" s="24"/>
      <c r="EB298" s="24"/>
      <c r="EC298" s="24"/>
      <c r="ED298" s="24"/>
      <c r="EE298" s="24"/>
      <c r="EF298" s="24"/>
      <c r="EG298" s="24"/>
      <c r="EH298" s="24"/>
      <c r="EI298" s="24"/>
      <c r="EJ298" s="24"/>
      <c r="EK298" s="24"/>
      <c r="EL298" s="24"/>
      <c r="EM298" s="24"/>
      <c r="EN298" s="24"/>
      <c r="EO298" s="24"/>
      <c r="EP298" s="24"/>
      <c r="EQ298" s="24"/>
      <c r="ER298" s="24"/>
      <c r="ES298" s="24"/>
      <c r="ET298" s="24"/>
      <c r="EU298" s="24"/>
      <c r="EV298" s="24"/>
      <c r="EW298" s="24"/>
      <c r="EX298" s="24"/>
      <c r="EY298" s="24"/>
      <c r="EZ298" s="24"/>
      <c r="FA298" s="24"/>
      <c r="FB298" s="24"/>
      <c r="FC298" s="24"/>
      <c r="FD298" s="24"/>
      <c r="FE298" s="24"/>
      <c r="FF298" s="24"/>
      <c r="FG298" s="24"/>
      <c r="FH298" s="24"/>
      <c r="FI298" s="24"/>
      <c r="FJ298" s="24"/>
      <c r="FK298" s="24"/>
      <c r="FL298" s="24"/>
      <c r="FM298" s="24"/>
      <c r="FN298" s="24"/>
      <c r="FO298" s="24"/>
      <c r="FP298" s="24"/>
      <c r="FQ298" s="24"/>
      <c r="FR298" s="24"/>
      <c r="FS298" s="24"/>
      <c r="FT298" s="24"/>
      <c r="FU298" s="24"/>
      <c r="FV298" s="24"/>
      <c r="FW298" s="24"/>
      <c r="FX298" s="24"/>
      <c r="FY298" s="24"/>
      <c r="FZ298" s="24"/>
      <c r="GA298" s="24"/>
      <c r="GB298" s="24"/>
      <c r="GC298" s="24"/>
      <c r="GD298" s="24"/>
      <c r="GE298" s="24"/>
      <c r="GF298" s="24"/>
      <c r="GG298" s="24"/>
      <c r="GH298" s="24"/>
      <c r="GI298" s="24"/>
      <c r="GJ298" s="24"/>
      <c r="GK298" s="24"/>
      <c r="GL298" s="24"/>
      <c r="GM298" s="24"/>
      <c r="GN298" s="24"/>
      <c r="GO298" s="24"/>
      <c r="GP298" s="24"/>
      <c r="GQ298" s="24"/>
      <c r="GR298" s="24"/>
      <c r="GS298" s="24"/>
      <c r="GT298" s="24"/>
      <c r="GU298" s="24"/>
      <c r="GV298" s="24"/>
      <c r="GW298" s="24"/>
      <c r="GX298" s="24"/>
      <c r="GY298" s="24"/>
      <c r="GZ298" s="24"/>
      <c r="HA298" s="24"/>
      <c r="HB298" s="24"/>
      <c r="HC298" s="24"/>
      <c r="HD298" s="24"/>
      <c r="HE298" s="24"/>
      <c r="HF298" s="24"/>
      <c r="HG298" s="24"/>
      <c r="HH298" s="24"/>
      <c r="HI298" s="24"/>
      <c r="HJ298" s="24"/>
      <c r="HK298" s="24"/>
      <c r="HL298" s="24"/>
      <c r="HM298" s="24"/>
      <c r="HN298" s="24"/>
      <c r="HO298" s="24"/>
      <c r="HP298" s="24"/>
      <c r="HQ298" s="24"/>
      <c r="HR298" s="24"/>
      <c r="HS298" s="24"/>
      <c r="HT298" s="24"/>
      <c r="HU298" s="24"/>
      <c r="HV298" s="24"/>
      <c r="HW298" s="24"/>
      <c r="HX298" s="24"/>
      <c r="HY298" s="24"/>
      <c r="HZ298" s="24"/>
      <c r="IA298" s="24"/>
      <c r="IB298" s="24"/>
      <c r="IC298" s="24"/>
      <c r="ID298" s="24"/>
      <c r="IE298" s="24"/>
      <c r="IF298" s="24"/>
      <c r="IG298" s="24"/>
      <c r="IH298" s="24"/>
      <c r="II298" s="24"/>
      <c r="IJ298" s="24"/>
      <c r="IK298" s="24"/>
      <c r="IL298" s="24"/>
      <c r="IM298" s="24"/>
      <c r="IN298" s="24"/>
      <c r="IO298" s="24"/>
      <c r="IP298" s="24"/>
      <c r="IQ298" s="24"/>
      <c r="IR298" s="24"/>
      <c r="IS298" s="24"/>
      <c r="IT298" s="24"/>
      <c r="IU298" s="24"/>
    </row>
    <row r="299" spans="1:255" ht="120" customHeight="1" x14ac:dyDescent="0.2">
      <c r="A299" s="13" t="s">
        <v>48</v>
      </c>
      <c r="B299" s="9"/>
      <c r="C299" s="9" t="s">
        <v>815</v>
      </c>
      <c r="D299" s="9" t="s">
        <v>819</v>
      </c>
      <c r="E299" s="9"/>
      <c r="F299" s="12">
        <f t="shared" si="75"/>
        <v>12702</v>
      </c>
      <c r="G299" s="12">
        <f t="shared" si="73"/>
        <v>12702</v>
      </c>
      <c r="H299" s="12">
        <f t="shared" si="73"/>
        <v>0</v>
      </c>
      <c r="I299" s="12">
        <f t="shared" si="76"/>
        <v>12686</v>
      </c>
      <c r="J299" s="12">
        <f t="shared" si="74"/>
        <v>12686</v>
      </c>
      <c r="K299" s="12">
        <f t="shared" si="74"/>
        <v>0</v>
      </c>
      <c r="L299" s="24"/>
      <c r="M299" s="24"/>
      <c r="N299" s="24"/>
      <c r="O299" s="24"/>
      <c r="P299" s="24"/>
      <c r="Q299" s="24"/>
      <c r="R299" s="24"/>
      <c r="S299" s="24"/>
      <c r="T299" s="24"/>
      <c r="U299" s="24"/>
      <c r="V299" s="24"/>
      <c r="W299" s="24"/>
      <c r="X299" s="24"/>
      <c r="Y299" s="24"/>
      <c r="Z299" s="24"/>
      <c r="AA299" s="24"/>
      <c r="AB299" s="24"/>
      <c r="AC299" s="24"/>
      <c r="AD299" s="24"/>
      <c r="AE299" s="24"/>
      <c r="AF299" s="24"/>
      <c r="AG299" s="24"/>
      <c r="AH299" s="24"/>
      <c r="AI299" s="24"/>
      <c r="AJ299" s="24"/>
      <c r="AK299" s="24"/>
      <c r="AL299" s="24"/>
      <c r="AM299" s="24"/>
      <c r="AN299" s="24"/>
      <c r="AO299" s="24"/>
      <c r="AP299" s="24"/>
      <c r="AQ299" s="24"/>
      <c r="AR299" s="24"/>
      <c r="AS299" s="24"/>
      <c r="AT299" s="24"/>
      <c r="AU299" s="24"/>
      <c r="AV299" s="24"/>
      <c r="AW299" s="24"/>
      <c r="AX299" s="24"/>
      <c r="AY299" s="24"/>
      <c r="AZ299" s="24"/>
      <c r="BA299" s="24"/>
      <c r="BB299" s="24"/>
      <c r="BC299" s="24"/>
      <c r="BD299" s="24"/>
      <c r="BE299" s="24"/>
      <c r="BF299" s="24"/>
      <c r="BG299" s="24"/>
      <c r="BH299" s="24"/>
      <c r="BI299" s="24"/>
      <c r="BJ299" s="24"/>
      <c r="BK299" s="24"/>
      <c r="BL299" s="24"/>
      <c r="BM299" s="24"/>
      <c r="BN299" s="24"/>
      <c r="BO299" s="24"/>
      <c r="BP299" s="24"/>
      <c r="BQ299" s="24"/>
      <c r="BR299" s="24"/>
      <c r="BS299" s="24"/>
      <c r="BT299" s="24"/>
      <c r="BU299" s="24"/>
      <c r="BV299" s="24"/>
      <c r="BW299" s="24"/>
      <c r="BX299" s="24"/>
      <c r="BY299" s="24"/>
      <c r="BZ299" s="24"/>
      <c r="CA299" s="24"/>
      <c r="CB299" s="24"/>
      <c r="CC299" s="24"/>
      <c r="CD299" s="24"/>
      <c r="CE299" s="24"/>
      <c r="CF299" s="24"/>
      <c r="CG299" s="24"/>
      <c r="CH299" s="24"/>
      <c r="CI299" s="24"/>
      <c r="CJ299" s="24"/>
      <c r="CK299" s="24"/>
      <c r="CL299" s="24"/>
      <c r="CM299" s="24"/>
      <c r="CN299" s="24"/>
      <c r="CO299" s="24"/>
      <c r="CP299" s="24"/>
      <c r="CQ299" s="24"/>
      <c r="CR299" s="24"/>
      <c r="CS299" s="24"/>
      <c r="CT299" s="24"/>
      <c r="CU299" s="24"/>
      <c r="CV299" s="24"/>
      <c r="CW299" s="24"/>
      <c r="CX299" s="24"/>
      <c r="CY299" s="24"/>
      <c r="CZ299" s="24"/>
      <c r="DA299" s="24"/>
      <c r="DB299" s="24"/>
      <c r="DC299" s="24"/>
      <c r="DD299" s="24"/>
      <c r="DE299" s="24"/>
      <c r="DF299" s="24"/>
      <c r="DG299" s="24"/>
      <c r="DH299" s="24"/>
      <c r="DI299" s="24"/>
      <c r="DJ299" s="24"/>
      <c r="DK299" s="24"/>
      <c r="DL299" s="24"/>
      <c r="DM299" s="24"/>
      <c r="DN299" s="24"/>
      <c r="DO299" s="24"/>
      <c r="DP299" s="24"/>
      <c r="DQ299" s="24"/>
      <c r="DR299" s="24"/>
      <c r="DS299" s="24"/>
      <c r="DT299" s="24"/>
      <c r="DU299" s="24"/>
      <c r="DV299" s="24"/>
      <c r="DW299" s="24"/>
      <c r="DX299" s="24"/>
      <c r="DY299" s="24"/>
      <c r="DZ299" s="24"/>
      <c r="EA299" s="24"/>
      <c r="EB299" s="24"/>
      <c r="EC299" s="24"/>
      <c r="ED299" s="24"/>
      <c r="EE299" s="24"/>
      <c r="EF299" s="24"/>
      <c r="EG299" s="24"/>
      <c r="EH299" s="24"/>
      <c r="EI299" s="24"/>
      <c r="EJ299" s="24"/>
      <c r="EK299" s="24"/>
      <c r="EL299" s="24"/>
      <c r="EM299" s="24"/>
      <c r="EN299" s="24"/>
      <c r="EO299" s="24"/>
      <c r="EP299" s="24"/>
      <c r="EQ299" s="24"/>
      <c r="ER299" s="24"/>
      <c r="ES299" s="24"/>
      <c r="ET299" s="24"/>
      <c r="EU299" s="24"/>
      <c r="EV299" s="24"/>
      <c r="EW299" s="24"/>
      <c r="EX299" s="24"/>
      <c r="EY299" s="24"/>
      <c r="EZ299" s="24"/>
      <c r="FA299" s="24"/>
      <c r="FB299" s="24"/>
      <c r="FC299" s="24"/>
      <c r="FD299" s="24"/>
      <c r="FE299" s="24"/>
      <c r="FF299" s="24"/>
      <c r="FG299" s="24"/>
      <c r="FH299" s="24"/>
      <c r="FI299" s="24"/>
      <c r="FJ299" s="24"/>
      <c r="FK299" s="24"/>
      <c r="FL299" s="24"/>
      <c r="FM299" s="24"/>
      <c r="FN299" s="24"/>
      <c r="FO299" s="24"/>
      <c r="FP299" s="24"/>
      <c r="FQ299" s="24"/>
      <c r="FR299" s="24"/>
      <c r="FS299" s="24"/>
      <c r="FT299" s="24"/>
      <c r="FU299" s="24"/>
      <c r="FV299" s="24"/>
      <c r="FW299" s="24"/>
      <c r="FX299" s="24"/>
      <c r="FY299" s="24"/>
      <c r="FZ299" s="24"/>
      <c r="GA299" s="24"/>
      <c r="GB299" s="24"/>
      <c r="GC299" s="24"/>
      <c r="GD299" s="24"/>
      <c r="GE299" s="24"/>
      <c r="GF299" s="24"/>
      <c r="GG299" s="24"/>
      <c r="GH299" s="24"/>
      <c r="GI299" s="24"/>
      <c r="GJ299" s="24"/>
      <c r="GK299" s="24"/>
      <c r="GL299" s="24"/>
      <c r="GM299" s="24"/>
      <c r="GN299" s="24"/>
      <c r="GO299" s="24"/>
      <c r="GP299" s="24"/>
      <c r="GQ299" s="24"/>
      <c r="GR299" s="24"/>
      <c r="GS299" s="24"/>
      <c r="GT299" s="24"/>
      <c r="GU299" s="24"/>
      <c r="GV299" s="24"/>
      <c r="GW299" s="24"/>
      <c r="GX299" s="24"/>
      <c r="GY299" s="24"/>
      <c r="GZ299" s="24"/>
      <c r="HA299" s="24"/>
      <c r="HB299" s="24"/>
      <c r="HC299" s="24"/>
      <c r="HD299" s="24"/>
      <c r="HE299" s="24"/>
      <c r="HF299" s="24"/>
      <c r="HG299" s="24"/>
      <c r="HH299" s="24"/>
      <c r="HI299" s="24"/>
      <c r="HJ299" s="24"/>
      <c r="HK299" s="24"/>
      <c r="HL299" s="24"/>
      <c r="HM299" s="24"/>
      <c r="HN299" s="24"/>
      <c r="HO299" s="24"/>
      <c r="HP299" s="24"/>
      <c r="HQ299" s="24"/>
      <c r="HR299" s="24"/>
      <c r="HS299" s="24"/>
      <c r="HT299" s="24"/>
      <c r="HU299" s="24"/>
      <c r="HV299" s="24"/>
      <c r="HW299" s="24"/>
      <c r="HX299" s="24"/>
      <c r="HY299" s="24"/>
      <c r="HZ299" s="24"/>
      <c r="IA299" s="24"/>
      <c r="IB299" s="24"/>
      <c r="IC299" s="24"/>
      <c r="ID299" s="24"/>
      <c r="IE299" s="24"/>
      <c r="IF299" s="24"/>
      <c r="IG299" s="24"/>
      <c r="IH299" s="24"/>
      <c r="II299" s="24"/>
      <c r="IJ299" s="24"/>
      <c r="IK299" s="24"/>
      <c r="IL299" s="24"/>
      <c r="IM299" s="24"/>
      <c r="IN299" s="24"/>
      <c r="IO299" s="24"/>
      <c r="IP299" s="24"/>
      <c r="IQ299" s="24"/>
      <c r="IR299" s="24"/>
      <c r="IS299" s="24"/>
      <c r="IT299" s="24"/>
      <c r="IU299" s="24"/>
    </row>
    <row r="300" spans="1:255" ht="117" customHeight="1" x14ac:dyDescent="0.2">
      <c r="A300" s="9" t="s">
        <v>16</v>
      </c>
      <c r="B300" s="9"/>
      <c r="C300" s="9" t="s">
        <v>815</v>
      </c>
      <c r="D300" s="9" t="s">
        <v>819</v>
      </c>
      <c r="E300" s="9" t="s">
        <v>13</v>
      </c>
      <c r="F300" s="12">
        <f t="shared" si="75"/>
        <v>12702</v>
      </c>
      <c r="G300" s="12">
        <f>13121-419</f>
        <v>12702</v>
      </c>
      <c r="H300" s="12"/>
      <c r="I300" s="12">
        <f t="shared" si="76"/>
        <v>12686</v>
      </c>
      <c r="J300" s="12">
        <f>13121-435</f>
        <v>12686</v>
      </c>
      <c r="K300" s="12"/>
      <c r="L300" s="24"/>
      <c r="M300" s="24"/>
      <c r="N300" s="24"/>
      <c r="O300" s="24"/>
      <c r="P300" s="24"/>
      <c r="Q300" s="24"/>
      <c r="R300" s="24"/>
      <c r="S300" s="24"/>
      <c r="T300" s="24"/>
      <c r="U300" s="24"/>
      <c r="V300" s="24"/>
      <c r="W300" s="24"/>
      <c r="X300" s="24"/>
      <c r="Y300" s="24"/>
      <c r="Z300" s="24"/>
      <c r="AA300" s="24"/>
      <c r="AB300" s="24"/>
      <c r="AC300" s="24"/>
      <c r="AD300" s="24"/>
      <c r="AE300" s="24"/>
      <c r="AF300" s="24"/>
      <c r="AG300" s="24"/>
      <c r="AH300" s="24"/>
      <c r="AI300" s="24"/>
      <c r="AJ300" s="24"/>
      <c r="AK300" s="24"/>
      <c r="AL300" s="24"/>
      <c r="AM300" s="24"/>
      <c r="AN300" s="24"/>
      <c r="AO300" s="24"/>
      <c r="AP300" s="24"/>
      <c r="AQ300" s="24"/>
      <c r="AR300" s="24"/>
      <c r="AS300" s="24"/>
      <c r="AT300" s="24"/>
      <c r="AU300" s="24"/>
      <c r="AV300" s="24"/>
      <c r="AW300" s="24"/>
      <c r="AX300" s="24"/>
      <c r="AY300" s="24"/>
      <c r="AZ300" s="24"/>
      <c r="BA300" s="24"/>
      <c r="BB300" s="24"/>
      <c r="BC300" s="24"/>
      <c r="BD300" s="24"/>
      <c r="BE300" s="24"/>
      <c r="BF300" s="24"/>
      <c r="BG300" s="24"/>
      <c r="BH300" s="24"/>
      <c r="BI300" s="24"/>
      <c r="BJ300" s="24"/>
      <c r="BK300" s="24"/>
      <c r="BL300" s="24"/>
      <c r="BM300" s="24"/>
      <c r="BN300" s="24"/>
      <c r="BO300" s="24"/>
      <c r="BP300" s="24"/>
      <c r="BQ300" s="24"/>
      <c r="BR300" s="24"/>
      <c r="BS300" s="24"/>
      <c r="BT300" s="24"/>
      <c r="BU300" s="24"/>
      <c r="BV300" s="24"/>
      <c r="BW300" s="24"/>
      <c r="BX300" s="24"/>
      <c r="BY300" s="24"/>
      <c r="BZ300" s="24"/>
      <c r="CA300" s="24"/>
      <c r="CB300" s="24"/>
      <c r="CC300" s="24"/>
      <c r="CD300" s="24"/>
      <c r="CE300" s="24"/>
      <c r="CF300" s="24"/>
      <c r="CG300" s="24"/>
      <c r="CH300" s="24"/>
      <c r="CI300" s="24"/>
      <c r="CJ300" s="24"/>
      <c r="CK300" s="24"/>
      <c r="CL300" s="24"/>
      <c r="CM300" s="24"/>
      <c r="CN300" s="24"/>
      <c r="CO300" s="24"/>
      <c r="CP300" s="24"/>
      <c r="CQ300" s="24"/>
      <c r="CR300" s="24"/>
      <c r="CS300" s="24"/>
      <c r="CT300" s="24"/>
      <c r="CU300" s="24"/>
      <c r="CV300" s="24"/>
      <c r="CW300" s="24"/>
      <c r="CX300" s="24"/>
      <c r="CY300" s="24"/>
      <c r="CZ300" s="24"/>
      <c r="DA300" s="24"/>
      <c r="DB300" s="24"/>
      <c r="DC300" s="24"/>
      <c r="DD300" s="24"/>
      <c r="DE300" s="24"/>
      <c r="DF300" s="24"/>
      <c r="DG300" s="24"/>
      <c r="DH300" s="24"/>
      <c r="DI300" s="24"/>
      <c r="DJ300" s="24"/>
      <c r="DK300" s="24"/>
      <c r="DL300" s="24"/>
      <c r="DM300" s="24"/>
      <c r="DN300" s="24"/>
      <c r="DO300" s="24"/>
      <c r="DP300" s="24"/>
      <c r="DQ300" s="24"/>
      <c r="DR300" s="24"/>
      <c r="DS300" s="24"/>
      <c r="DT300" s="24"/>
      <c r="DU300" s="24"/>
      <c r="DV300" s="24"/>
      <c r="DW300" s="24"/>
      <c r="DX300" s="24"/>
      <c r="DY300" s="24"/>
      <c r="DZ300" s="24"/>
      <c r="EA300" s="24"/>
      <c r="EB300" s="24"/>
      <c r="EC300" s="24"/>
      <c r="ED300" s="24"/>
      <c r="EE300" s="24"/>
      <c r="EF300" s="24"/>
      <c r="EG300" s="24"/>
      <c r="EH300" s="24"/>
      <c r="EI300" s="24"/>
      <c r="EJ300" s="24"/>
      <c r="EK300" s="24"/>
      <c r="EL300" s="24"/>
      <c r="EM300" s="24"/>
      <c r="EN300" s="24"/>
      <c r="EO300" s="24"/>
      <c r="EP300" s="24"/>
      <c r="EQ300" s="24"/>
      <c r="ER300" s="24"/>
      <c r="ES300" s="24"/>
      <c r="ET300" s="24"/>
      <c r="EU300" s="24"/>
      <c r="EV300" s="24"/>
      <c r="EW300" s="24"/>
      <c r="EX300" s="24"/>
      <c r="EY300" s="24"/>
      <c r="EZ300" s="24"/>
      <c r="FA300" s="24"/>
      <c r="FB300" s="24"/>
      <c r="FC300" s="24"/>
      <c r="FD300" s="24"/>
      <c r="FE300" s="24"/>
      <c r="FF300" s="24"/>
      <c r="FG300" s="24"/>
      <c r="FH300" s="24"/>
      <c r="FI300" s="24"/>
      <c r="FJ300" s="24"/>
      <c r="FK300" s="24"/>
      <c r="FL300" s="24"/>
      <c r="FM300" s="24"/>
      <c r="FN300" s="24"/>
      <c r="FO300" s="24"/>
      <c r="FP300" s="24"/>
      <c r="FQ300" s="24"/>
      <c r="FR300" s="24"/>
      <c r="FS300" s="24"/>
      <c r="FT300" s="24"/>
      <c r="FU300" s="24"/>
      <c r="FV300" s="24"/>
      <c r="FW300" s="24"/>
      <c r="FX300" s="24"/>
      <c r="FY300" s="24"/>
      <c r="FZ300" s="24"/>
      <c r="GA300" s="24"/>
      <c r="GB300" s="24"/>
      <c r="GC300" s="24"/>
      <c r="GD300" s="24"/>
      <c r="GE300" s="24"/>
      <c r="GF300" s="24"/>
      <c r="GG300" s="24"/>
      <c r="GH300" s="24"/>
      <c r="GI300" s="24"/>
      <c r="GJ300" s="24"/>
      <c r="GK300" s="24"/>
      <c r="GL300" s="24"/>
      <c r="GM300" s="24"/>
      <c r="GN300" s="24"/>
      <c r="GO300" s="24"/>
      <c r="GP300" s="24"/>
      <c r="GQ300" s="24"/>
      <c r="GR300" s="24"/>
      <c r="GS300" s="24"/>
      <c r="GT300" s="24"/>
      <c r="GU300" s="24"/>
      <c r="GV300" s="24"/>
      <c r="GW300" s="24"/>
      <c r="GX300" s="24"/>
      <c r="GY300" s="24"/>
      <c r="GZ300" s="24"/>
      <c r="HA300" s="24"/>
      <c r="HB300" s="24"/>
      <c r="HC300" s="24"/>
      <c r="HD300" s="24"/>
      <c r="HE300" s="24"/>
      <c r="HF300" s="24"/>
      <c r="HG300" s="24"/>
      <c r="HH300" s="24"/>
      <c r="HI300" s="24"/>
      <c r="HJ300" s="24"/>
      <c r="HK300" s="24"/>
      <c r="HL300" s="24"/>
      <c r="HM300" s="24"/>
      <c r="HN300" s="24"/>
      <c r="HO300" s="24"/>
      <c r="HP300" s="24"/>
      <c r="HQ300" s="24"/>
      <c r="HR300" s="24"/>
      <c r="HS300" s="24"/>
      <c r="HT300" s="24"/>
      <c r="HU300" s="24"/>
      <c r="HV300" s="24"/>
      <c r="HW300" s="24"/>
      <c r="HX300" s="24"/>
      <c r="HY300" s="24"/>
      <c r="HZ300" s="24"/>
      <c r="IA300" s="24"/>
      <c r="IB300" s="24"/>
      <c r="IC300" s="24"/>
      <c r="ID300" s="24"/>
      <c r="IE300" s="24"/>
      <c r="IF300" s="24"/>
      <c r="IG300" s="24"/>
      <c r="IH300" s="24"/>
      <c r="II300" s="24"/>
      <c r="IJ300" s="24"/>
      <c r="IK300" s="24"/>
      <c r="IL300" s="24"/>
      <c r="IM300" s="24"/>
      <c r="IN300" s="24"/>
      <c r="IO300" s="24"/>
      <c r="IP300" s="24"/>
      <c r="IQ300" s="24"/>
      <c r="IR300" s="24"/>
      <c r="IS300" s="24"/>
      <c r="IT300" s="24"/>
      <c r="IU300" s="24"/>
    </row>
    <row r="301" spans="1:255" ht="85.5" customHeight="1" x14ac:dyDescent="0.2">
      <c r="A301" s="8" t="s">
        <v>261</v>
      </c>
      <c r="B301" s="8"/>
      <c r="C301" s="8" t="s">
        <v>262</v>
      </c>
      <c r="D301" s="8"/>
      <c r="E301" s="8"/>
      <c r="F301" s="11">
        <f t="shared" ref="F301:F346" si="77">G301+H301</f>
        <v>29270</v>
      </c>
      <c r="G301" s="11">
        <f>G302</f>
        <v>29270</v>
      </c>
      <c r="H301" s="11">
        <f>H302</f>
        <v>0</v>
      </c>
      <c r="I301" s="11">
        <f t="shared" ref="I301:I309" si="78">J301+K301</f>
        <v>24970</v>
      </c>
      <c r="J301" s="11">
        <f>J302</f>
        <v>24970</v>
      </c>
      <c r="K301" s="11">
        <f>K302</f>
        <v>0</v>
      </c>
    </row>
    <row r="302" spans="1:255" ht="99.75" customHeight="1" x14ac:dyDescent="0.2">
      <c r="A302" s="8" t="s">
        <v>263</v>
      </c>
      <c r="B302" s="8"/>
      <c r="C302" s="8" t="s">
        <v>264</v>
      </c>
      <c r="D302" s="8"/>
      <c r="E302" s="8"/>
      <c r="F302" s="11">
        <f t="shared" si="77"/>
        <v>29270</v>
      </c>
      <c r="G302" s="11">
        <f t="shared" ref="G302:K304" si="79">G303</f>
        <v>29270</v>
      </c>
      <c r="H302" s="11">
        <f t="shared" si="79"/>
        <v>0</v>
      </c>
      <c r="I302" s="11">
        <f t="shared" si="78"/>
        <v>24970</v>
      </c>
      <c r="J302" s="11">
        <f t="shared" si="79"/>
        <v>24970</v>
      </c>
      <c r="K302" s="11">
        <f t="shared" si="79"/>
        <v>0</v>
      </c>
    </row>
    <row r="303" spans="1:255" ht="39" customHeight="1" x14ac:dyDescent="0.2">
      <c r="A303" s="7" t="s">
        <v>146</v>
      </c>
      <c r="B303" s="8"/>
      <c r="C303" s="8" t="s">
        <v>264</v>
      </c>
      <c r="D303" s="8" t="s">
        <v>147</v>
      </c>
      <c r="E303" s="8"/>
      <c r="F303" s="11">
        <f t="shared" si="77"/>
        <v>29270</v>
      </c>
      <c r="G303" s="11">
        <f t="shared" si="79"/>
        <v>29270</v>
      </c>
      <c r="H303" s="11">
        <f t="shared" si="79"/>
        <v>0</v>
      </c>
      <c r="I303" s="11">
        <f t="shared" si="78"/>
        <v>24970</v>
      </c>
      <c r="J303" s="11">
        <f t="shared" si="79"/>
        <v>24970</v>
      </c>
      <c r="K303" s="11">
        <f t="shared" si="79"/>
        <v>0</v>
      </c>
    </row>
    <row r="304" spans="1:255" ht="130.5" customHeight="1" x14ac:dyDescent="0.2">
      <c r="A304" s="7" t="s">
        <v>148</v>
      </c>
      <c r="B304" s="8"/>
      <c r="C304" s="8" t="s">
        <v>264</v>
      </c>
      <c r="D304" s="8" t="s">
        <v>149</v>
      </c>
      <c r="E304" s="8"/>
      <c r="F304" s="11">
        <f t="shared" si="77"/>
        <v>29270</v>
      </c>
      <c r="G304" s="11">
        <f t="shared" si="79"/>
        <v>29270</v>
      </c>
      <c r="H304" s="11">
        <f t="shared" si="79"/>
        <v>0</v>
      </c>
      <c r="I304" s="11">
        <f t="shared" si="78"/>
        <v>24970</v>
      </c>
      <c r="J304" s="11">
        <f t="shared" si="79"/>
        <v>24970</v>
      </c>
      <c r="K304" s="11">
        <f t="shared" si="79"/>
        <v>0</v>
      </c>
    </row>
    <row r="305" spans="1:11" ht="57" customHeight="1" x14ac:dyDescent="0.2">
      <c r="A305" s="13" t="s">
        <v>265</v>
      </c>
      <c r="B305" s="9"/>
      <c r="C305" s="9" t="s">
        <v>264</v>
      </c>
      <c r="D305" s="9" t="s">
        <v>266</v>
      </c>
      <c r="E305" s="9"/>
      <c r="F305" s="12">
        <f t="shared" si="77"/>
        <v>29270</v>
      </c>
      <c r="G305" s="12">
        <f>G306</f>
        <v>29270</v>
      </c>
      <c r="H305" s="12">
        <f>H306</f>
        <v>0</v>
      </c>
      <c r="I305" s="12">
        <f t="shared" si="78"/>
        <v>24970</v>
      </c>
      <c r="J305" s="12">
        <f>J306</f>
        <v>24970</v>
      </c>
      <c r="K305" s="12">
        <f>K306</f>
        <v>0</v>
      </c>
    </row>
    <row r="306" spans="1:11" ht="81" customHeight="1" x14ac:dyDescent="0.2">
      <c r="A306" s="9" t="s">
        <v>267</v>
      </c>
      <c r="B306" s="9"/>
      <c r="C306" s="9" t="s">
        <v>264</v>
      </c>
      <c r="D306" s="9" t="s">
        <v>266</v>
      </c>
      <c r="E306" s="9" t="s">
        <v>268</v>
      </c>
      <c r="F306" s="12">
        <f t="shared" si="77"/>
        <v>29270</v>
      </c>
      <c r="G306" s="12">
        <f>24970+4300</f>
        <v>29270</v>
      </c>
      <c r="H306" s="12"/>
      <c r="I306" s="12">
        <f t="shared" si="78"/>
        <v>24970</v>
      </c>
      <c r="J306" s="12">
        <v>24970</v>
      </c>
      <c r="K306" s="12"/>
    </row>
    <row r="307" spans="1:11" ht="69" customHeight="1" x14ac:dyDescent="0.2">
      <c r="A307" s="8" t="s">
        <v>270</v>
      </c>
      <c r="B307" s="8" t="s">
        <v>271</v>
      </c>
      <c r="C307" s="8"/>
      <c r="D307" s="8"/>
      <c r="E307" s="8"/>
      <c r="F307" s="11">
        <f t="shared" si="77"/>
        <v>6780</v>
      </c>
      <c r="G307" s="11">
        <f>G308</f>
        <v>6780</v>
      </c>
      <c r="H307" s="11">
        <f>H308</f>
        <v>0</v>
      </c>
      <c r="I307" s="11">
        <f t="shared" si="78"/>
        <v>7006</v>
      </c>
      <c r="J307" s="11">
        <f>J308</f>
        <v>7006</v>
      </c>
      <c r="K307" s="11">
        <f>K308</f>
        <v>0</v>
      </c>
    </row>
    <row r="308" spans="1:11" ht="43.5" customHeight="1" x14ac:dyDescent="0.2">
      <c r="A308" s="25" t="s">
        <v>878</v>
      </c>
      <c r="B308" s="8"/>
      <c r="C308" s="8" t="s">
        <v>208</v>
      </c>
      <c r="D308" s="8"/>
      <c r="E308" s="8"/>
      <c r="F308" s="11">
        <f t="shared" si="77"/>
        <v>6780</v>
      </c>
      <c r="G308" s="11">
        <f>G309</f>
        <v>6780</v>
      </c>
      <c r="H308" s="11">
        <f>H309</f>
        <v>0</v>
      </c>
      <c r="I308" s="11">
        <f t="shared" si="78"/>
        <v>7006</v>
      </c>
      <c r="J308" s="11">
        <f>J309</f>
        <v>7006</v>
      </c>
      <c r="K308" s="11">
        <f>K309</f>
        <v>0</v>
      </c>
    </row>
    <row r="309" spans="1:11" ht="187.5" customHeight="1" x14ac:dyDescent="0.2">
      <c r="A309" s="8" t="s">
        <v>272</v>
      </c>
      <c r="B309" s="8"/>
      <c r="C309" s="8" t="s">
        <v>273</v>
      </c>
      <c r="D309" s="8"/>
      <c r="E309" s="8"/>
      <c r="F309" s="11">
        <f t="shared" si="77"/>
        <v>6780</v>
      </c>
      <c r="G309" s="11">
        <f>G310+G315</f>
        <v>6780</v>
      </c>
      <c r="H309" s="11">
        <f>H315</f>
        <v>0</v>
      </c>
      <c r="I309" s="11">
        <f t="shared" si="78"/>
        <v>7006</v>
      </c>
      <c r="J309" s="11">
        <f>J310+J315</f>
        <v>7006</v>
      </c>
      <c r="K309" s="11">
        <f>K315</f>
        <v>0</v>
      </c>
    </row>
    <row r="310" spans="1:11" ht="163.5" customHeight="1" x14ac:dyDescent="0.2">
      <c r="A310" s="8" t="s">
        <v>939</v>
      </c>
      <c r="B310" s="8"/>
      <c r="C310" s="8" t="s">
        <v>273</v>
      </c>
      <c r="D310" s="8" t="s">
        <v>747</v>
      </c>
      <c r="E310" s="8"/>
      <c r="F310" s="11">
        <f>G310+H310</f>
        <v>67</v>
      </c>
      <c r="G310" s="11">
        <f>G311</f>
        <v>67</v>
      </c>
      <c r="H310" s="11">
        <f>H311</f>
        <v>0</v>
      </c>
      <c r="I310" s="11">
        <f>J310+K310</f>
        <v>67</v>
      </c>
      <c r="J310" s="11">
        <f>J311</f>
        <v>67</v>
      </c>
      <c r="K310" s="11">
        <f>K311</f>
        <v>0</v>
      </c>
    </row>
    <row r="311" spans="1:11" ht="192" customHeight="1" x14ac:dyDescent="0.2">
      <c r="A311" s="8" t="s">
        <v>748</v>
      </c>
      <c r="B311" s="8"/>
      <c r="C311" s="8" t="s">
        <v>273</v>
      </c>
      <c r="D311" s="8" t="s">
        <v>749</v>
      </c>
      <c r="E311" s="8"/>
      <c r="F311" s="11">
        <f>G311+H311</f>
        <v>67</v>
      </c>
      <c r="G311" s="11">
        <f>G312</f>
        <v>67</v>
      </c>
      <c r="H311" s="11">
        <f>H312</f>
        <v>0</v>
      </c>
      <c r="I311" s="11">
        <f>J311+K311</f>
        <v>67</v>
      </c>
      <c r="J311" s="11">
        <f>J312</f>
        <v>67</v>
      </c>
      <c r="K311" s="11">
        <f>K312</f>
        <v>0</v>
      </c>
    </row>
    <row r="312" spans="1:11" ht="105" customHeight="1" x14ac:dyDescent="0.2">
      <c r="A312" s="13" t="s">
        <v>274</v>
      </c>
      <c r="B312" s="8"/>
      <c r="C312" s="9" t="s">
        <v>273</v>
      </c>
      <c r="D312" s="9" t="s">
        <v>750</v>
      </c>
      <c r="E312" s="9"/>
      <c r="F312" s="12">
        <f>G312+H312</f>
        <v>67</v>
      </c>
      <c r="G312" s="12">
        <f>G313+G314</f>
        <v>67</v>
      </c>
      <c r="H312" s="12">
        <f>H313+H314</f>
        <v>0</v>
      </c>
      <c r="I312" s="12">
        <f>J312+K312</f>
        <v>67</v>
      </c>
      <c r="J312" s="12">
        <f>J313+J314</f>
        <v>67</v>
      </c>
      <c r="K312" s="12">
        <f>K313+K314</f>
        <v>0</v>
      </c>
    </row>
    <row r="313" spans="1:11" ht="207.75" customHeight="1" x14ac:dyDescent="0.2">
      <c r="A313" s="13" t="s">
        <v>17</v>
      </c>
      <c r="B313" s="8"/>
      <c r="C313" s="9" t="s">
        <v>273</v>
      </c>
      <c r="D313" s="9" t="s">
        <v>750</v>
      </c>
      <c r="E313" s="9" t="s">
        <v>11</v>
      </c>
      <c r="F313" s="12">
        <f>G313+H313</f>
        <v>30</v>
      </c>
      <c r="G313" s="12">
        <v>30</v>
      </c>
      <c r="H313" s="12"/>
      <c r="I313" s="12">
        <f>J313+K313</f>
        <v>30</v>
      </c>
      <c r="J313" s="12">
        <v>30</v>
      </c>
      <c r="K313" s="12"/>
    </row>
    <row r="314" spans="1:11" ht="93" customHeight="1" x14ac:dyDescent="0.2">
      <c r="A314" s="9" t="s">
        <v>18</v>
      </c>
      <c r="B314" s="8"/>
      <c r="C314" s="9" t="s">
        <v>273</v>
      </c>
      <c r="D314" s="9" t="s">
        <v>750</v>
      </c>
      <c r="E314" s="9" t="s">
        <v>12</v>
      </c>
      <c r="F314" s="12">
        <f>G314+H314</f>
        <v>37</v>
      </c>
      <c r="G314" s="12">
        <v>37</v>
      </c>
      <c r="H314" s="12"/>
      <c r="I314" s="12">
        <f>J314+K314</f>
        <v>37</v>
      </c>
      <c r="J314" s="12">
        <v>37</v>
      </c>
      <c r="K314" s="12"/>
    </row>
    <row r="315" spans="1:11" ht="33" x14ac:dyDescent="0.2">
      <c r="A315" s="7" t="s">
        <v>146</v>
      </c>
      <c r="B315" s="8"/>
      <c r="C315" s="8" t="s">
        <v>273</v>
      </c>
      <c r="D315" s="8" t="s">
        <v>147</v>
      </c>
      <c r="E315" s="8"/>
      <c r="F315" s="11">
        <f t="shared" si="77"/>
        <v>6713</v>
      </c>
      <c r="G315" s="11">
        <f>G316</f>
        <v>6713</v>
      </c>
      <c r="H315" s="11">
        <f>H316</f>
        <v>0</v>
      </c>
      <c r="I315" s="11">
        <f t="shared" ref="I315:I346" si="80">J315+K315</f>
        <v>6939</v>
      </c>
      <c r="J315" s="11">
        <f>J316</f>
        <v>6939</v>
      </c>
      <c r="K315" s="11">
        <f>K316</f>
        <v>0</v>
      </c>
    </row>
    <row r="316" spans="1:11" ht="122.25" customHeight="1" x14ac:dyDescent="0.2">
      <c r="A316" s="7" t="s">
        <v>148</v>
      </c>
      <c r="B316" s="8"/>
      <c r="C316" s="8" t="s">
        <v>273</v>
      </c>
      <c r="D316" s="8" t="s">
        <v>149</v>
      </c>
      <c r="E316" s="8"/>
      <c r="F316" s="11">
        <f t="shared" si="77"/>
        <v>6713</v>
      </c>
      <c r="G316" s="11">
        <f>G317</f>
        <v>6713</v>
      </c>
      <c r="H316" s="11">
        <f>H317</f>
        <v>0</v>
      </c>
      <c r="I316" s="11">
        <f t="shared" si="80"/>
        <v>6939</v>
      </c>
      <c r="J316" s="11">
        <f>J317</f>
        <v>6939</v>
      </c>
      <c r="K316" s="11">
        <f>K317</f>
        <v>0</v>
      </c>
    </row>
    <row r="317" spans="1:11" ht="103.5" customHeight="1" x14ac:dyDescent="0.2">
      <c r="A317" s="13" t="s">
        <v>274</v>
      </c>
      <c r="B317" s="9"/>
      <c r="C317" s="9" t="s">
        <v>273</v>
      </c>
      <c r="D317" s="9" t="s">
        <v>275</v>
      </c>
      <c r="E317" s="9"/>
      <c r="F317" s="12">
        <f t="shared" si="77"/>
        <v>6713</v>
      </c>
      <c r="G317" s="12">
        <f>G318+G319</f>
        <v>6713</v>
      </c>
      <c r="H317" s="12">
        <f>H318+H319</f>
        <v>0</v>
      </c>
      <c r="I317" s="12">
        <f t="shared" si="80"/>
        <v>6939</v>
      </c>
      <c r="J317" s="12">
        <f>J318+J319</f>
        <v>6939</v>
      </c>
      <c r="K317" s="12">
        <f>K318+K319</f>
        <v>0</v>
      </c>
    </row>
    <row r="318" spans="1:11" ht="208.5" customHeight="1" x14ac:dyDescent="0.2">
      <c r="A318" s="13" t="s">
        <v>17</v>
      </c>
      <c r="B318" s="9"/>
      <c r="C318" s="9" t="s">
        <v>273</v>
      </c>
      <c r="D318" s="9" t="s">
        <v>275</v>
      </c>
      <c r="E318" s="9" t="s">
        <v>11</v>
      </c>
      <c r="F318" s="12">
        <f t="shared" si="77"/>
        <v>6357</v>
      </c>
      <c r="G318" s="12">
        <v>6357</v>
      </c>
      <c r="H318" s="12"/>
      <c r="I318" s="12">
        <f t="shared" si="80"/>
        <v>6583</v>
      </c>
      <c r="J318" s="12">
        <v>6583</v>
      </c>
      <c r="K318" s="12"/>
    </row>
    <row r="319" spans="1:11" ht="93" customHeight="1" x14ac:dyDescent="0.2">
      <c r="A319" s="9" t="s">
        <v>18</v>
      </c>
      <c r="B319" s="9"/>
      <c r="C319" s="9" t="s">
        <v>273</v>
      </c>
      <c r="D319" s="9" t="s">
        <v>275</v>
      </c>
      <c r="E319" s="9" t="s">
        <v>12</v>
      </c>
      <c r="F319" s="12">
        <f t="shared" si="77"/>
        <v>356</v>
      </c>
      <c r="G319" s="12">
        <v>356</v>
      </c>
      <c r="H319" s="12"/>
      <c r="I319" s="12">
        <f t="shared" si="80"/>
        <v>356</v>
      </c>
      <c r="J319" s="12">
        <v>356</v>
      </c>
      <c r="K319" s="12"/>
    </row>
    <row r="320" spans="1:11" ht="76.5" customHeight="1" x14ac:dyDescent="0.2">
      <c r="A320" s="8" t="s">
        <v>276</v>
      </c>
      <c r="B320" s="8" t="s">
        <v>277</v>
      </c>
      <c r="C320" s="8"/>
      <c r="D320" s="8"/>
      <c r="E320" s="8"/>
      <c r="F320" s="11">
        <f t="shared" si="77"/>
        <v>6018</v>
      </c>
      <c r="G320" s="11">
        <f t="shared" ref="G320:K323" si="81">G321</f>
        <v>6018</v>
      </c>
      <c r="H320" s="11">
        <f t="shared" si="81"/>
        <v>0</v>
      </c>
      <c r="I320" s="11">
        <f t="shared" si="80"/>
        <v>6018</v>
      </c>
      <c r="J320" s="11">
        <f t="shared" si="81"/>
        <v>6018</v>
      </c>
      <c r="K320" s="11">
        <f t="shared" si="81"/>
        <v>0</v>
      </c>
    </row>
    <row r="321" spans="1:11" ht="42" customHeight="1" x14ac:dyDescent="0.2">
      <c r="A321" s="25" t="s">
        <v>878</v>
      </c>
      <c r="B321" s="8"/>
      <c r="C321" s="8" t="s">
        <v>208</v>
      </c>
      <c r="D321" s="8"/>
      <c r="E321" s="8"/>
      <c r="F321" s="11">
        <f t="shared" si="77"/>
        <v>6018</v>
      </c>
      <c r="G321" s="11">
        <f>G322</f>
        <v>6018</v>
      </c>
      <c r="H321" s="11">
        <f t="shared" si="81"/>
        <v>0</v>
      </c>
      <c r="I321" s="11">
        <f t="shared" si="80"/>
        <v>6018</v>
      </c>
      <c r="J321" s="11">
        <f>J322</f>
        <v>6018</v>
      </c>
      <c r="K321" s="11">
        <f t="shared" si="81"/>
        <v>0</v>
      </c>
    </row>
    <row r="322" spans="1:11" ht="85.5" customHeight="1" x14ac:dyDescent="0.2">
      <c r="A322" s="8" t="s">
        <v>278</v>
      </c>
      <c r="B322" s="8"/>
      <c r="C322" s="8" t="s">
        <v>279</v>
      </c>
      <c r="D322" s="8"/>
      <c r="E322" s="8"/>
      <c r="F322" s="11">
        <f t="shared" si="77"/>
        <v>6018</v>
      </c>
      <c r="G322" s="11">
        <f t="shared" si="81"/>
        <v>6018</v>
      </c>
      <c r="H322" s="11">
        <f t="shared" si="81"/>
        <v>0</v>
      </c>
      <c r="I322" s="11">
        <f t="shared" si="80"/>
        <v>6018</v>
      </c>
      <c r="J322" s="11">
        <f t="shared" si="81"/>
        <v>6018</v>
      </c>
      <c r="K322" s="11">
        <f t="shared" si="81"/>
        <v>0</v>
      </c>
    </row>
    <row r="323" spans="1:11" ht="33" x14ac:dyDescent="0.2">
      <c r="A323" s="7" t="s">
        <v>146</v>
      </c>
      <c r="B323" s="8"/>
      <c r="C323" s="8" t="s">
        <v>279</v>
      </c>
      <c r="D323" s="8" t="s">
        <v>147</v>
      </c>
      <c r="E323" s="8"/>
      <c r="F323" s="11">
        <f t="shared" si="77"/>
        <v>6018</v>
      </c>
      <c r="G323" s="11">
        <f t="shared" si="81"/>
        <v>6018</v>
      </c>
      <c r="H323" s="11">
        <f t="shared" si="81"/>
        <v>0</v>
      </c>
      <c r="I323" s="11">
        <f t="shared" si="80"/>
        <v>6018</v>
      </c>
      <c r="J323" s="11">
        <f t="shared" si="81"/>
        <v>6018</v>
      </c>
      <c r="K323" s="11">
        <f t="shared" si="81"/>
        <v>0</v>
      </c>
    </row>
    <row r="324" spans="1:11" ht="123.75" customHeight="1" x14ac:dyDescent="0.2">
      <c r="A324" s="7" t="s">
        <v>148</v>
      </c>
      <c r="B324" s="8"/>
      <c r="C324" s="8" t="s">
        <v>279</v>
      </c>
      <c r="D324" s="8" t="s">
        <v>149</v>
      </c>
      <c r="E324" s="8"/>
      <c r="F324" s="11">
        <f t="shared" si="77"/>
        <v>6018</v>
      </c>
      <c r="G324" s="11">
        <f>G325+G327</f>
        <v>6018</v>
      </c>
      <c r="H324" s="11">
        <f>H325+H327</f>
        <v>0</v>
      </c>
      <c r="I324" s="11">
        <f t="shared" si="80"/>
        <v>6018</v>
      </c>
      <c r="J324" s="11">
        <f>J325+J327</f>
        <v>6018</v>
      </c>
      <c r="K324" s="11">
        <f>K325+K327</f>
        <v>0</v>
      </c>
    </row>
    <row r="325" spans="1:11" ht="103.5" customHeight="1" x14ac:dyDescent="0.2">
      <c r="A325" s="13" t="s">
        <v>1132</v>
      </c>
      <c r="B325" s="9"/>
      <c r="C325" s="9" t="s">
        <v>279</v>
      </c>
      <c r="D325" s="9" t="s">
        <v>280</v>
      </c>
      <c r="E325" s="9"/>
      <c r="F325" s="12">
        <f t="shared" si="77"/>
        <v>3340</v>
      </c>
      <c r="G325" s="12">
        <f>G326</f>
        <v>3340</v>
      </c>
      <c r="H325" s="12">
        <f>H326</f>
        <v>0</v>
      </c>
      <c r="I325" s="12">
        <f t="shared" si="80"/>
        <v>3340</v>
      </c>
      <c r="J325" s="12">
        <f>J326</f>
        <v>3340</v>
      </c>
      <c r="K325" s="12">
        <f>K326</f>
        <v>0</v>
      </c>
    </row>
    <row r="326" spans="1:11" ht="210.75" customHeight="1" x14ac:dyDescent="0.2">
      <c r="A326" s="13" t="s">
        <v>17</v>
      </c>
      <c r="B326" s="9"/>
      <c r="C326" s="9" t="s">
        <v>279</v>
      </c>
      <c r="D326" s="9" t="s">
        <v>280</v>
      </c>
      <c r="E326" s="9" t="s">
        <v>11</v>
      </c>
      <c r="F326" s="12">
        <f t="shared" si="77"/>
        <v>3340</v>
      </c>
      <c r="G326" s="12">
        <v>3340</v>
      </c>
      <c r="H326" s="12"/>
      <c r="I326" s="12">
        <f t="shared" si="80"/>
        <v>3340</v>
      </c>
      <c r="J326" s="12">
        <v>3340</v>
      </c>
      <c r="K326" s="12"/>
    </row>
    <row r="327" spans="1:11" ht="102.75" customHeight="1" x14ac:dyDescent="0.2">
      <c r="A327" s="13" t="s">
        <v>1133</v>
      </c>
      <c r="B327" s="9"/>
      <c r="C327" s="9" t="s">
        <v>279</v>
      </c>
      <c r="D327" s="9" t="s">
        <v>281</v>
      </c>
      <c r="E327" s="9"/>
      <c r="F327" s="12">
        <f t="shared" si="77"/>
        <v>2678</v>
      </c>
      <c r="G327" s="12">
        <f>G328+G329+G330</f>
        <v>2678</v>
      </c>
      <c r="H327" s="12">
        <f>H328+H329+H330</f>
        <v>0</v>
      </c>
      <c r="I327" s="12">
        <f t="shared" si="80"/>
        <v>2678</v>
      </c>
      <c r="J327" s="12">
        <f>J328+J329+J330</f>
        <v>2678</v>
      </c>
      <c r="K327" s="12">
        <f>K328+K329+K330</f>
        <v>0</v>
      </c>
    </row>
    <row r="328" spans="1:11" ht="206.25" customHeight="1" x14ac:dyDescent="0.2">
      <c r="A328" s="13" t="s">
        <v>17</v>
      </c>
      <c r="B328" s="9"/>
      <c r="C328" s="9" t="s">
        <v>279</v>
      </c>
      <c r="D328" s="9" t="s">
        <v>281</v>
      </c>
      <c r="E328" s="9" t="s">
        <v>11</v>
      </c>
      <c r="F328" s="12">
        <f t="shared" si="77"/>
        <v>2381</v>
      </c>
      <c r="G328" s="12">
        <v>2381</v>
      </c>
      <c r="H328" s="12"/>
      <c r="I328" s="12">
        <f t="shared" si="80"/>
        <v>2381</v>
      </c>
      <c r="J328" s="12">
        <v>2381</v>
      </c>
      <c r="K328" s="12"/>
    </row>
    <row r="329" spans="1:11" ht="93" customHeight="1" x14ac:dyDescent="0.2">
      <c r="A329" s="9" t="s">
        <v>18</v>
      </c>
      <c r="B329" s="9"/>
      <c r="C329" s="9" t="s">
        <v>279</v>
      </c>
      <c r="D329" s="9" t="s">
        <v>281</v>
      </c>
      <c r="E329" s="9" t="s">
        <v>12</v>
      </c>
      <c r="F329" s="12">
        <f t="shared" si="77"/>
        <v>295</v>
      </c>
      <c r="G329" s="12">
        <v>295</v>
      </c>
      <c r="H329" s="12"/>
      <c r="I329" s="12">
        <f t="shared" si="80"/>
        <v>295</v>
      </c>
      <c r="J329" s="12">
        <v>295</v>
      </c>
      <c r="K329" s="12"/>
    </row>
    <row r="330" spans="1:11" ht="33" x14ac:dyDescent="0.2">
      <c r="A330" s="9" t="s">
        <v>15</v>
      </c>
      <c r="B330" s="9"/>
      <c r="C330" s="9" t="s">
        <v>279</v>
      </c>
      <c r="D330" s="9" t="s">
        <v>281</v>
      </c>
      <c r="E330" s="9" t="s">
        <v>14</v>
      </c>
      <c r="F330" s="12">
        <f t="shared" si="77"/>
        <v>2</v>
      </c>
      <c r="G330" s="12">
        <v>2</v>
      </c>
      <c r="H330" s="12"/>
      <c r="I330" s="12">
        <f t="shared" si="80"/>
        <v>2</v>
      </c>
      <c r="J330" s="12">
        <v>2</v>
      </c>
      <c r="K330" s="12"/>
    </row>
    <row r="331" spans="1:11" ht="79.5" customHeight="1" x14ac:dyDescent="0.2">
      <c r="A331" s="8" t="s">
        <v>766</v>
      </c>
      <c r="B331" s="8" t="s">
        <v>282</v>
      </c>
      <c r="C331" s="8"/>
      <c r="D331" s="8"/>
      <c r="E331" s="8"/>
      <c r="F331" s="11">
        <f t="shared" si="77"/>
        <v>6319</v>
      </c>
      <c r="G331" s="11">
        <f>G332</f>
        <v>6319</v>
      </c>
      <c r="H331" s="11">
        <f>H332</f>
        <v>0</v>
      </c>
      <c r="I331" s="11">
        <f t="shared" si="80"/>
        <v>6538</v>
      </c>
      <c r="J331" s="11">
        <f>J332</f>
        <v>6538</v>
      </c>
      <c r="K331" s="11">
        <f>K332</f>
        <v>0</v>
      </c>
    </row>
    <row r="332" spans="1:11" ht="42.75" customHeight="1" x14ac:dyDescent="0.2">
      <c r="A332" s="25" t="s">
        <v>878</v>
      </c>
      <c r="B332" s="8"/>
      <c r="C332" s="8" t="s">
        <v>208</v>
      </c>
      <c r="D332" s="8"/>
      <c r="E332" s="8"/>
      <c r="F332" s="11">
        <f t="shared" si="77"/>
        <v>6319</v>
      </c>
      <c r="G332" s="11">
        <f>G333</f>
        <v>6319</v>
      </c>
      <c r="H332" s="11">
        <f>H333</f>
        <v>0</v>
      </c>
      <c r="I332" s="11">
        <f t="shared" si="80"/>
        <v>6538</v>
      </c>
      <c r="J332" s="11">
        <f>J333</f>
        <v>6538</v>
      </c>
      <c r="K332" s="11">
        <f>K333</f>
        <v>0</v>
      </c>
    </row>
    <row r="333" spans="1:11" ht="174" customHeight="1" x14ac:dyDescent="0.2">
      <c r="A333" s="8" t="s">
        <v>283</v>
      </c>
      <c r="B333" s="8"/>
      <c r="C333" s="8" t="s">
        <v>284</v>
      </c>
      <c r="D333" s="8"/>
      <c r="E333" s="8"/>
      <c r="F333" s="11">
        <f t="shared" ref="F333:F338" si="82">G333+H333</f>
        <v>6319</v>
      </c>
      <c r="G333" s="11">
        <f>G334+G339</f>
        <v>6319</v>
      </c>
      <c r="H333" s="11">
        <f>H334+H339</f>
        <v>0</v>
      </c>
      <c r="I333" s="11">
        <f t="shared" ref="I333:I338" si="83">J333+K333</f>
        <v>6538</v>
      </c>
      <c r="J333" s="11">
        <f>J334+J339</f>
        <v>6538</v>
      </c>
      <c r="K333" s="11">
        <f>K334+K339</f>
        <v>0</v>
      </c>
    </row>
    <row r="334" spans="1:11" ht="162.75" customHeight="1" x14ac:dyDescent="0.2">
      <c r="A334" s="8" t="s">
        <v>939</v>
      </c>
      <c r="B334" s="8"/>
      <c r="C334" s="8" t="s">
        <v>284</v>
      </c>
      <c r="D334" s="8" t="s">
        <v>747</v>
      </c>
      <c r="E334" s="8"/>
      <c r="F334" s="11">
        <f t="shared" si="82"/>
        <v>65</v>
      </c>
      <c r="G334" s="11">
        <f>G335</f>
        <v>65</v>
      </c>
      <c r="H334" s="11">
        <f>H335</f>
        <v>0</v>
      </c>
      <c r="I334" s="11">
        <f t="shared" si="83"/>
        <v>65</v>
      </c>
      <c r="J334" s="11">
        <f>J335</f>
        <v>65</v>
      </c>
      <c r="K334" s="11">
        <f>K335</f>
        <v>0</v>
      </c>
    </row>
    <row r="335" spans="1:11" ht="188.25" customHeight="1" x14ac:dyDescent="0.2">
      <c r="A335" s="8" t="s">
        <v>748</v>
      </c>
      <c r="B335" s="8"/>
      <c r="C335" s="8" t="s">
        <v>284</v>
      </c>
      <c r="D335" s="8" t="s">
        <v>749</v>
      </c>
      <c r="E335" s="8"/>
      <c r="F335" s="11">
        <f t="shared" si="82"/>
        <v>65</v>
      </c>
      <c r="G335" s="11">
        <f>G336</f>
        <v>65</v>
      </c>
      <c r="H335" s="11">
        <f>H336</f>
        <v>0</v>
      </c>
      <c r="I335" s="11">
        <f t="shared" si="83"/>
        <v>65</v>
      </c>
      <c r="J335" s="11">
        <f>J336</f>
        <v>65</v>
      </c>
      <c r="K335" s="11">
        <f>K336</f>
        <v>0</v>
      </c>
    </row>
    <row r="336" spans="1:11" ht="103.5" customHeight="1" x14ac:dyDescent="0.2">
      <c r="A336" s="13" t="s">
        <v>767</v>
      </c>
      <c r="B336" s="8"/>
      <c r="C336" s="9" t="s">
        <v>284</v>
      </c>
      <c r="D336" s="9" t="s">
        <v>785</v>
      </c>
      <c r="E336" s="8"/>
      <c r="F336" s="12">
        <f t="shared" si="82"/>
        <v>65</v>
      </c>
      <c r="G336" s="12">
        <f>G337+G338</f>
        <v>65</v>
      </c>
      <c r="H336" s="12">
        <f>H337+H338</f>
        <v>0</v>
      </c>
      <c r="I336" s="12">
        <f t="shared" si="83"/>
        <v>65</v>
      </c>
      <c r="J336" s="12">
        <f>J337+J338</f>
        <v>65</v>
      </c>
      <c r="K336" s="12">
        <f>K337+K338</f>
        <v>0</v>
      </c>
    </row>
    <row r="337" spans="1:11" ht="212.25" customHeight="1" x14ac:dyDescent="0.2">
      <c r="A337" s="13" t="s">
        <v>17</v>
      </c>
      <c r="B337" s="8"/>
      <c r="C337" s="9" t="s">
        <v>284</v>
      </c>
      <c r="D337" s="9" t="s">
        <v>785</v>
      </c>
      <c r="E337" s="9" t="s">
        <v>11</v>
      </c>
      <c r="F337" s="12">
        <f t="shared" si="82"/>
        <v>30</v>
      </c>
      <c r="G337" s="12">
        <v>30</v>
      </c>
      <c r="H337" s="12"/>
      <c r="I337" s="12">
        <f t="shared" si="83"/>
        <v>30</v>
      </c>
      <c r="J337" s="12">
        <v>30</v>
      </c>
      <c r="K337" s="12"/>
    </row>
    <row r="338" spans="1:11" ht="93" customHeight="1" x14ac:dyDescent="0.2">
      <c r="A338" s="9" t="s">
        <v>18</v>
      </c>
      <c r="B338" s="8"/>
      <c r="C338" s="9" t="s">
        <v>284</v>
      </c>
      <c r="D338" s="9" t="s">
        <v>785</v>
      </c>
      <c r="E338" s="9" t="s">
        <v>12</v>
      </c>
      <c r="F338" s="12">
        <f t="shared" si="82"/>
        <v>35</v>
      </c>
      <c r="G338" s="12">
        <v>35</v>
      </c>
      <c r="H338" s="12"/>
      <c r="I338" s="12">
        <f t="shared" si="83"/>
        <v>35</v>
      </c>
      <c r="J338" s="12">
        <v>35</v>
      </c>
      <c r="K338" s="12"/>
    </row>
    <row r="339" spans="1:11" ht="33" x14ac:dyDescent="0.2">
      <c r="A339" s="7" t="s">
        <v>146</v>
      </c>
      <c r="B339" s="8"/>
      <c r="C339" s="8" t="s">
        <v>284</v>
      </c>
      <c r="D339" s="8" t="s">
        <v>147</v>
      </c>
      <c r="E339" s="8"/>
      <c r="F339" s="11">
        <f t="shared" si="77"/>
        <v>6254</v>
      </c>
      <c r="G339" s="11">
        <f>G340</f>
        <v>6254</v>
      </c>
      <c r="H339" s="11">
        <f>H340</f>
        <v>0</v>
      </c>
      <c r="I339" s="11">
        <f t="shared" si="80"/>
        <v>6473</v>
      </c>
      <c r="J339" s="11">
        <f>J340</f>
        <v>6473</v>
      </c>
      <c r="K339" s="11">
        <f>K340</f>
        <v>0</v>
      </c>
    </row>
    <row r="340" spans="1:11" ht="121.5" customHeight="1" x14ac:dyDescent="0.2">
      <c r="A340" s="7" t="s">
        <v>148</v>
      </c>
      <c r="B340" s="8"/>
      <c r="C340" s="8" t="s">
        <v>284</v>
      </c>
      <c r="D340" s="8" t="s">
        <v>149</v>
      </c>
      <c r="E340" s="8"/>
      <c r="F340" s="11">
        <f t="shared" si="77"/>
        <v>6254</v>
      </c>
      <c r="G340" s="11">
        <f>G341+G343</f>
        <v>6254</v>
      </c>
      <c r="H340" s="11">
        <f>H341+H343</f>
        <v>0</v>
      </c>
      <c r="I340" s="11">
        <f t="shared" si="80"/>
        <v>6473</v>
      </c>
      <c r="J340" s="11">
        <f>J341+J343</f>
        <v>6473</v>
      </c>
      <c r="K340" s="11">
        <f>K341+K343</f>
        <v>0</v>
      </c>
    </row>
    <row r="341" spans="1:11" ht="142.5" customHeight="1" x14ac:dyDescent="0.2">
      <c r="A341" s="13" t="s">
        <v>768</v>
      </c>
      <c r="B341" s="9"/>
      <c r="C341" s="9" t="s">
        <v>284</v>
      </c>
      <c r="D341" s="9" t="s">
        <v>285</v>
      </c>
      <c r="E341" s="9"/>
      <c r="F341" s="12">
        <f t="shared" si="77"/>
        <v>2632</v>
      </c>
      <c r="G341" s="12">
        <f>G342</f>
        <v>2632</v>
      </c>
      <c r="H341" s="12">
        <f>H342</f>
        <v>0</v>
      </c>
      <c r="I341" s="12">
        <f t="shared" si="80"/>
        <v>2725</v>
      </c>
      <c r="J341" s="12">
        <f>J342</f>
        <v>2725</v>
      </c>
      <c r="K341" s="12">
        <f>K342</f>
        <v>0</v>
      </c>
    </row>
    <row r="342" spans="1:11" ht="214.15" customHeight="1" x14ac:dyDescent="0.2">
      <c r="A342" s="13" t="s">
        <v>17</v>
      </c>
      <c r="B342" s="9"/>
      <c r="C342" s="9" t="s">
        <v>284</v>
      </c>
      <c r="D342" s="9" t="s">
        <v>285</v>
      </c>
      <c r="E342" s="9" t="s">
        <v>11</v>
      </c>
      <c r="F342" s="12">
        <f t="shared" si="77"/>
        <v>2632</v>
      </c>
      <c r="G342" s="12">
        <v>2632</v>
      </c>
      <c r="H342" s="12"/>
      <c r="I342" s="12">
        <f t="shared" si="80"/>
        <v>2725</v>
      </c>
      <c r="J342" s="12">
        <v>2725</v>
      </c>
      <c r="K342" s="12"/>
    </row>
    <row r="343" spans="1:11" ht="66" x14ac:dyDescent="0.2">
      <c r="A343" s="13" t="s">
        <v>767</v>
      </c>
      <c r="B343" s="9"/>
      <c r="C343" s="9" t="s">
        <v>284</v>
      </c>
      <c r="D343" s="9" t="s">
        <v>286</v>
      </c>
      <c r="E343" s="9"/>
      <c r="F343" s="12">
        <f t="shared" si="77"/>
        <v>3622</v>
      </c>
      <c r="G343" s="12">
        <f>G344+G345+G346</f>
        <v>3622</v>
      </c>
      <c r="H343" s="12">
        <f>H344+H345+H346</f>
        <v>0</v>
      </c>
      <c r="I343" s="12">
        <f t="shared" si="80"/>
        <v>3748</v>
      </c>
      <c r="J343" s="12">
        <f>J344+J345+J346</f>
        <v>3748</v>
      </c>
      <c r="K343" s="12">
        <f>K344+K345+K346</f>
        <v>0</v>
      </c>
    </row>
    <row r="344" spans="1:11" ht="208.5" customHeight="1" x14ac:dyDescent="0.2">
      <c r="A344" s="13" t="s">
        <v>17</v>
      </c>
      <c r="B344" s="9"/>
      <c r="C344" s="9" t="s">
        <v>284</v>
      </c>
      <c r="D344" s="9" t="s">
        <v>286</v>
      </c>
      <c r="E344" s="9" t="s">
        <v>11</v>
      </c>
      <c r="F344" s="12">
        <f t="shared" si="77"/>
        <v>3537</v>
      </c>
      <c r="G344" s="12">
        <v>3537</v>
      </c>
      <c r="H344" s="12"/>
      <c r="I344" s="12">
        <f t="shared" si="80"/>
        <v>3663</v>
      </c>
      <c r="J344" s="12">
        <v>3663</v>
      </c>
      <c r="K344" s="12"/>
    </row>
    <row r="345" spans="1:11" ht="93" customHeight="1" x14ac:dyDescent="0.2">
      <c r="A345" s="9" t="s">
        <v>18</v>
      </c>
      <c r="B345" s="9"/>
      <c r="C345" s="9" t="s">
        <v>284</v>
      </c>
      <c r="D345" s="9" t="s">
        <v>286</v>
      </c>
      <c r="E345" s="9" t="s">
        <v>12</v>
      </c>
      <c r="F345" s="12">
        <f t="shared" si="77"/>
        <v>66</v>
      </c>
      <c r="G345" s="12">
        <v>66</v>
      </c>
      <c r="H345" s="12"/>
      <c r="I345" s="12">
        <f t="shared" si="80"/>
        <v>66</v>
      </c>
      <c r="J345" s="12">
        <v>66</v>
      </c>
      <c r="K345" s="12"/>
    </row>
    <row r="346" spans="1:11" ht="33" x14ac:dyDescent="0.2">
      <c r="A346" s="9" t="s">
        <v>15</v>
      </c>
      <c r="B346" s="9"/>
      <c r="C346" s="9" t="s">
        <v>284</v>
      </c>
      <c r="D346" s="9" t="s">
        <v>286</v>
      </c>
      <c r="E346" s="9" t="s">
        <v>14</v>
      </c>
      <c r="F346" s="12">
        <f t="shared" si="77"/>
        <v>19</v>
      </c>
      <c r="G346" s="12">
        <v>19</v>
      </c>
      <c r="H346" s="12"/>
      <c r="I346" s="12">
        <f t="shared" si="80"/>
        <v>19</v>
      </c>
      <c r="J346" s="12">
        <v>19</v>
      </c>
      <c r="K346" s="12"/>
    </row>
    <row r="347" spans="1:11" ht="140.25" customHeight="1" x14ac:dyDescent="0.2">
      <c r="A347" s="15" t="s">
        <v>331</v>
      </c>
      <c r="B347" s="8" t="s">
        <v>332</v>
      </c>
      <c r="C347" s="9"/>
      <c r="D347" s="9"/>
      <c r="E347" s="9"/>
      <c r="F347" s="11">
        <f>SUM(G347:H347)</f>
        <v>14439</v>
      </c>
      <c r="G347" s="11">
        <f>SUM(G348)</f>
        <v>14439</v>
      </c>
      <c r="H347" s="11">
        <f>SUM(H348)</f>
        <v>0</v>
      </c>
      <c r="I347" s="11">
        <f>SUM(J347:K347)</f>
        <v>14439</v>
      </c>
      <c r="J347" s="11">
        <f>SUM(J348)</f>
        <v>14439</v>
      </c>
      <c r="K347" s="11">
        <f>SUM(K348)</f>
        <v>0</v>
      </c>
    </row>
    <row r="348" spans="1:11" ht="42.75" customHeight="1" x14ac:dyDescent="0.2">
      <c r="A348" s="15" t="s">
        <v>103</v>
      </c>
      <c r="B348" s="8"/>
      <c r="C348" s="8" t="s">
        <v>104</v>
      </c>
      <c r="D348" s="9"/>
      <c r="E348" s="9"/>
      <c r="F348" s="11">
        <f>SUM(G348:H348)</f>
        <v>14439</v>
      </c>
      <c r="G348" s="11">
        <f>SUM(G349)</f>
        <v>14439</v>
      </c>
      <c r="H348" s="11">
        <f>SUM(H349)</f>
        <v>0</v>
      </c>
      <c r="I348" s="11">
        <f>SUM(J348:K348)</f>
        <v>14439</v>
      </c>
      <c r="J348" s="11">
        <f>SUM(J349)</f>
        <v>14439</v>
      </c>
      <c r="K348" s="11">
        <f>SUM(K349)</f>
        <v>0</v>
      </c>
    </row>
    <row r="349" spans="1:11" ht="79.5" customHeight="1" x14ac:dyDescent="0.2">
      <c r="A349" s="15" t="s">
        <v>124</v>
      </c>
      <c r="B349" s="8"/>
      <c r="C349" s="8" t="s">
        <v>125</v>
      </c>
      <c r="D349" s="9"/>
      <c r="E349" s="9"/>
      <c r="F349" s="11">
        <f>SUM(G349:H349)</f>
        <v>14439</v>
      </c>
      <c r="G349" s="11">
        <f t="shared" ref="G349:K351" si="84">G350</f>
        <v>14439</v>
      </c>
      <c r="H349" s="11">
        <f t="shared" si="84"/>
        <v>0</v>
      </c>
      <c r="I349" s="11">
        <f>SUM(J349:K349)</f>
        <v>14439</v>
      </c>
      <c r="J349" s="11">
        <f t="shared" si="84"/>
        <v>14439</v>
      </c>
      <c r="K349" s="11">
        <f t="shared" si="84"/>
        <v>0</v>
      </c>
    </row>
    <row r="350" spans="1:11" ht="33" x14ac:dyDescent="0.2">
      <c r="A350" s="7" t="s">
        <v>146</v>
      </c>
      <c r="B350" s="8"/>
      <c r="C350" s="8" t="s">
        <v>125</v>
      </c>
      <c r="D350" s="8" t="s">
        <v>147</v>
      </c>
      <c r="E350" s="8"/>
      <c r="F350" s="11">
        <f>G350+H350</f>
        <v>14439</v>
      </c>
      <c r="G350" s="11">
        <f t="shared" si="84"/>
        <v>14439</v>
      </c>
      <c r="H350" s="11">
        <f t="shared" si="84"/>
        <v>0</v>
      </c>
      <c r="I350" s="11">
        <f>J350+K350</f>
        <v>14439</v>
      </c>
      <c r="J350" s="11">
        <f t="shared" si="84"/>
        <v>14439</v>
      </c>
      <c r="K350" s="11">
        <f t="shared" si="84"/>
        <v>0</v>
      </c>
    </row>
    <row r="351" spans="1:11" ht="120" customHeight="1" x14ac:dyDescent="0.2">
      <c r="A351" s="7" t="s">
        <v>148</v>
      </c>
      <c r="B351" s="8"/>
      <c r="C351" s="8" t="s">
        <v>125</v>
      </c>
      <c r="D351" s="8" t="s">
        <v>149</v>
      </c>
      <c r="E351" s="8"/>
      <c r="F351" s="11">
        <f>G351+H351</f>
        <v>14439</v>
      </c>
      <c r="G351" s="11">
        <f t="shared" si="84"/>
        <v>14439</v>
      </c>
      <c r="H351" s="11">
        <f t="shared" si="84"/>
        <v>0</v>
      </c>
      <c r="I351" s="11">
        <f>J351+K351</f>
        <v>14439</v>
      </c>
      <c r="J351" s="11">
        <f t="shared" si="84"/>
        <v>14439</v>
      </c>
      <c r="K351" s="11">
        <f t="shared" si="84"/>
        <v>0</v>
      </c>
    </row>
    <row r="352" spans="1:11" ht="102" customHeight="1" x14ac:dyDescent="0.2">
      <c r="A352" s="23" t="s">
        <v>34</v>
      </c>
      <c r="B352" s="9"/>
      <c r="C352" s="9" t="s">
        <v>125</v>
      </c>
      <c r="D352" s="9" t="s">
        <v>164</v>
      </c>
      <c r="E352" s="9"/>
      <c r="F352" s="12">
        <f>SUM(G352:H352)</f>
        <v>14439</v>
      </c>
      <c r="G352" s="12">
        <f>SUM(G353:G354)</f>
        <v>14439</v>
      </c>
      <c r="H352" s="12">
        <f>SUM(H353:H354)</f>
        <v>0</v>
      </c>
      <c r="I352" s="12">
        <f>SUM(J352:K352)</f>
        <v>14439</v>
      </c>
      <c r="J352" s="12">
        <f>SUM(J353:J354)</f>
        <v>14439</v>
      </c>
      <c r="K352" s="12">
        <f>SUM(K353:K354)</f>
        <v>0</v>
      </c>
    </row>
    <row r="353" spans="1:11" ht="213" customHeight="1" x14ac:dyDescent="0.2">
      <c r="A353" s="13" t="s">
        <v>17</v>
      </c>
      <c r="B353" s="9"/>
      <c r="C353" s="9" t="s">
        <v>125</v>
      </c>
      <c r="D353" s="9" t="s">
        <v>164</v>
      </c>
      <c r="E353" s="9" t="s">
        <v>11</v>
      </c>
      <c r="F353" s="12">
        <f>SUM(G353:H353)</f>
        <v>13977</v>
      </c>
      <c r="G353" s="12">
        <v>13977</v>
      </c>
      <c r="H353" s="12"/>
      <c r="I353" s="12">
        <f>SUM(J353:K353)</f>
        <v>13977</v>
      </c>
      <c r="J353" s="12">
        <v>13977</v>
      </c>
      <c r="K353" s="12"/>
    </row>
    <row r="354" spans="1:11" ht="93" customHeight="1" x14ac:dyDescent="0.2">
      <c r="A354" s="9" t="s">
        <v>18</v>
      </c>
      <c r="B354" s="9"/>
      <c r="C354" s="9" t="s">
        <v>125</v>
      </c>
      <c r="D354" s="9" t="s">
        <v>164</v>
      </c>
      <c r="E354" s="9" t="s">
        <v>12</v>
      </c>
      <c r="F354" s="12">
        <f>SUM(G354:H354)</f>
        <v>462</v>
      </c>
      <c r="G354" s="12">
        <v>462</v>
      </c>
      <c r="H354" s="12"/>
      <c r="I354" s="12">
        <f>SUM(J354:K354)</f>
        <v>462</v>
      </c>
      <c r="J354" s="12">
        <v>462</v>
      </c>
      <c r="K354" s="12"/>
    </row>
    <row r="355" spans="1:11" ht="139.5" customHeight="1" x14ac:dyDescent="0.2">
      <c r="A355" s="15" t="s">
        <v>876</v>
      </c>
      <c r="B355" s="8" t="s">
        <v>877</v>
      </c>
      <c r="C355" s="9"/>
      <c r="D355" s="9"/>
      <c r="E355" s="9"/>
      <c r="F355" s="11">
        <f>G355+H355</f>
        <v>17364</v>
      </c>
      <c r="G355" s="11">
        <f t="shared" ref="G355:H359" si="85">G356</f>
        <v>17364</v>
      </c>
      <c r="H355" s="11">
        <f t="shared" si="85"/>
        <v>0</v>
      </c>
      <c r="I355" s="11">
        <f>J355+K355</f>
        <v>17487</v>
      </c>
      <c r="J355" s="11">
        <f t="shared" ref="J355:K359" si="86">J356</f>
        <v>17487</v>
      </c>
      <c r="K355" s="11">
        <f t="shared" si="86"/>
        <v>0</v>
      </c>
    </row>
    <row r="356" spans="1:11" ht="42" customHeight="1" x14ac:dyDescent="0.2">
      <c r="A356" s="25" t="s">
        <v>878</v>
      </c>
      <c r="B356" s="8"/>
      <c r="C356" s="8" t="s">
        <v>208</v>
      </c>
      <c r="D356" s="9"/>
      <c r="E356" s="9"/>
      <c r="F356" s="11">
        <f t="shared" ref="F356:F362" si="87">G356+H356</f>
        <v>17364</v>
      </c>
      <c r="G356" s="11">
        <f t="shared" si="85"/>
        <v>17364</v>
      </c>
      <c r="H356" s="11">
        <f t="shared" si="85"/>
        <v>0</v>
      </c>
      <c r="I356" s="11">
        <f t="shared" ref="I356:I362" si="88">J356+K356</f>
        <v>17487</v>
      </c>
      <c r="J356" s="11">
        <f t="shared" si="86"/>
        <v>17487</v>
      </c>
      <c r="K356" s="11">
        <f t="shared" si="86"/>
        <v>0</v>
      </c>
    </row>
    <row r="357" spans="1:11" ht="56.25" customHeight="1" x14ac:dyDescent="0.2">
      <c r="A357" s="8" t="s">
        <v>879</v>
      </c>
      <c r="B357" s="8"/>
      <c r="C357" s="8" t="s">
        <v>209</v>
      </c>
      <c r="D357" s="8"/>
      <c r="E357" s="8"/>
      <c r="F357" s="11">
        <f t="shared" si="87"/>
        <v>17364</v>
      </c>
      <c r="G357" s="11">
        <f t="shared" si="85"/>
        <v>17364</v>
      </c>
      <c r="H357" s="11">
        <f t="shared" si="85"/>
        <v>0</v>
      </c>
      <c r="I357" s="11">
        <f t="shared" si="88"/>
        <v>17487</v>
      </c>
      <c r="J357" s="11">
        <f t="shared" si="86"/>
        <v>17487</v>
      </c>
      <c r="K357" s="11">
        <f t="shared" si="86"/>
        <v>0</v>
      </c>
    </row>
    <row r="358" spans="1:11" ht="34.5" customHeight="1" x14ac:dyDescent="0.2">
      <c r="A358" s="7" t="s">
        <v>146</v>
      </c>
      <c r="B358" s="8"/>
      <c r="C358" s="8" t="s">
        <v>209</v>
      </c>
      <c r="D358" s="8" t="s">
        <v>147</v>
      </c>
      <c r="E358" s="8"/>
      <c r="F358" s="11">
        <f t="shared" si="87"/>
        <v>17364</v>
      </c>
      <c r="G358" s="11">
        <f t="shared" si="85"/>
        <v>17364</v>
      </c>
      <c r="H358" s="11">
        <f t="shared" si="85"/>
        <v>0</v>
      </c>
      <c r="I358" s="11">
        <f t="shared" si="88"/>
        <v>17487</v>
      </c>
      <c r="J358" s="11">
        <f t="shared" si="86"/>
        <v>17487</v>
      </c>
      <c r="K358" s="11">
        <f t="shared" si="86"/>
        <v>0</v>
      </c>
    </row>
    <row r="359" spans="1:11" ht="123.75" customHeight="1" x14ac:dyDescent="0.2">
      <c r="A359" s="7" t="s">
        <v>148</v>
      </c>
      <c r="B359" s="8"/>
      <c r="C359" s="8" t="s">
        <v>209</v>
      </c>
      <c r="D359" s="8" t="s">
        <v>149</v>
      </c>
      <c r="E359" s="8"/>
      <c r="F359" s="11">
        <f t="shared" si="87"/>
        <v>17364</v>
      </c>
      <c r="G359" s="11">
        <f t="shared" si="85"/>
        <v>17364</v>
      </c>
      <c r="H359" s="11">
        <f t="shared" si="85"/>
        <v>0</v>
      </c>
      <c r="I359" s="11">
        <f t="shared" si="88"/>
        <v>17487</v>
      </c>
      <c r="J359" s="11">
        <f t="shared" si="86"/>
        <v>17487</v>
      </c>
      <c r="K359" s="11">
        <f t="shared" si="86"/>
        <v>0</v>
      </c>
    </row>
    <row r="360" spans="1:11" ht="114.75" customHeight="1" x14ac:dyDescent="0.2">
      <c r="A360" s="9" t="s">
        <v>34</v>
      </c>
      <c r="B360" s="9"/>
      <c r="C360" s="9" t="s">
        <v>209</v>
      </c>
      <c r="D360" s="9" t="s">
        <v>164</v>
      </c>
      <c r="E360" s="9"/>
      <c r="F360" s="12">
        <f t="shared" si="87"/>
        <v>17364</v>
      </c>
      <c r="G360" s="12">
        <f>G361+G362</f>
        <v>17364</v>
      </c>
      <c r="H360" s="12">
        <f>H361+H362</f>
        <v>0</v>
      </c>
      <c r="I360" s="12">
        <f t="shared" si="88"/>
        <v>17487</v>
      </c>
      <c r="J360" s="12">
        <f>J361+J362</f>
        <v>17487</v>
      </c>
      <c r="K360" s="12">
        <f>K361+K362</f>
        <v>0</v>
      </c>
    </row>
    <row r="361" spans="1:11" ht="204.75" customHeight="1" x14ac:dyDescent="0.2">
      <c r="A361" s="13" t="s">
        <v>17</v>
      </c>
      <c r="B361" s="9"/>
      <c r="C361" s="9" t="s">
        <v>209</v>
      </c>
      <c r="D361" s="9" t="s">
        <v>164</v>
      </c>
      <c r="E361" s="9" t="s">
        <v>11</v>
      </c>
      <c r="F361" s="12">
        <f t="shared" si="87"/>
        <v>16577</v>
      </c>
      <c r="G361" s="12">
        <f>13168+930+419+2060</f>
        <v>16577</v>
      </c>
      <c r="H361" s="12"/>
      <c r="I361" s="12">
        <f t="shared" si="88"/>
        <v>16700</v>
      </c>
      <c r="J361" s="12">
        <f>13168+964+435+2133</f>
        <v>16700</v>
      </c>
      <c r="K361" s="12"/>
    </row>
    <row r="362" spans="1:11" ht="93" customHeight="1" x14ac:dyDescent="0.2">
      <c r="A362" s="9" t="s">
        <v>18</v>
      </c>
      <c r="B362" s="8"/>
      <c r="C362" s="9" t="s">
        <v>209</v>
      </c>
      <c r="D362" s="9" t="s">
        <v>164</v>
      </c>
      <c r="E362" s="9" t="s">
        <v>12</v>
      </c>
      <c r="F362" s="12">
        <f t="shared" si="87"/>
        <v>787</v>
      </c>
      <c r="G362" s="12">
        <f>695+92</f>
        <v>787</v>
      </c>
      <c r="H362" s="12"/>
      <c r="I362" s="12">
        <f t="shared" si="88"/>
        <v>787</v>
      </c>
      <c r="J362" s="12">
        <f>695+92</f>
        <v>787</v>
      </c>
      <c r="K362" s="12"/>
    </row>
    <row r="363" spans="1:11" ht="131.25" customHeight="1" x14ac:dyDescent="0.2">
      <c r="A363" s="8" t="s">
        <v>101</v>
      </c>
      <c r="B363" s="8" t="s">
        <v>102</v>
      </c>
      <c r="C363" s="8"/>
      <c r="D363" s="8"/>
      <c r="E363" s="8"/>
      <c r="F363" s="11">
        <f>G363+H363</f>
        <v>119388</v>
      </c>
      <c r="G363" s="11">
        <f>+G364+G423+G416</f>
        <v>89466</v>
      </c>
      <c r="H363" s="11">
        <f>+H364+H423+H416</f>
        <v>29922</v>
      </c>
      <c r="I363" s="11">
        <f t="shared" ref="I363:I415" si="89">J363+K363</f>
        <v>117481</v>
      </c>
      <c r="J363" s="11">
        <f>+J364+J423+J416</f>
        <v>89466</v>
      </c>
      <c r="K363" s="11">
        <f>+K364+K423</f>
        <v>28015</v>
      </c>
    </row>
    <row r="364" spans="1:11" ht="42.75" customHeight="1" x14ac:dyDescent="0.2">
      <c r="A364" s="8" t="s">
        <v>103</v>
      </c>
      <c r="B364" s="8"/>
      <c r="C364" s="8" t="s">
        <v>104</v>
      </c>
      <c r="D364" s="8"/>
      <c r="E364" s="8"/>
      <c r="F364" s="11">
        <f t="shared" ref="F364:F415" si="90">G364+H364</f>
        <v>80256</v>
      </c>
      <c r="G364" s="11">
        <f>G365+G371</f>
        <v>77610</v>
      </c>
      <c r="H364" s="11">
        <f>H365+H371</f>
        <v>2646</v>
      </c>
      <c r="I364" s="11">
        <f t="shared" si="89"/>
        <v>79090</v>
      </c>
      <c r="J364" s="11">
        <f>J365+J371</f>
        <v>77610</v>
      </c>
      <c r="K364" s="11">
        <f>K365+K371</f>
        <v>1480</v>
      </c>
    </row>
    <row r="365" spans="1:11" ht="45" customHeight="1" x14ac:dyDescent="0.2">
      <c r="A365" s="8" t="s">
        <v>118</v>
      </c>
      <c r="B365" s="8"/>
      <c r="C365" s="8" t="s">
        <v>119</v>
      </c>
      <c r="D365" s="8"/>
      <c r="E365" s="8"/>
      <c r="F365" s="11">
        <f t="shared" si="90"/>
        <v>1600</v>
      </c>
      <c r="G365" s="11">
        <f t="shared" ref="G365:K369" si="91">G366</f>
        <v>1600</v>
      </c>
      <c r="H365" s="11">
        <f t="shared" si="91"/>
        <v>0</v>
      </c>
      <c r="I365" s="11">
        <f t="shared" si="89"/>
        <v>1600</v>
      </c>
      <c r="J365" s="11">
        <f t="shared" si="91"/>
        <v>1600</v>
      </c>
      <c r="K365" s="11">
        <f t="shared" si="91"/>
        <v>0</v>
      </c>
    </row>
    <row r="366" spans="1:11" ht="239.25" customHeight="1" x14ac:dyDescent="0.2">
      <c r="A366" s="7" t="s">
        <v>942</v>
      </c>
      <c r="B366" s="8"/>
      <c r="C366" s="8" t="s">
        <v>119</v>
      </c>
      <c r="D366" s="8" t="s">
        <v>120</v>
      </c>
      <c r="E366" s="8"/>
      <c r="F366" s="11">
        <f t="shared" si="90"/>
        <v>1600</v>
      </c>
      <c r="G366" s="11">
        <f t="shared" si="91"/>
        <v>1600</v>
      </c>
      <c r="H366" s="11">
        <f t="shared" si="91"/>
        <v>0</v>
      </c>
      <c r="I366" s="11">
        <f t="shared" si="89"/>
        <v>1600</v>
      </c>
      <c r="J366" s="11">
        <f t="shared" si="91"/>
        <v>1600</v>
      </c>
      <c r="K366" s="11">
        <f t="shared" si="91"/>
        <v>0</v>
      </c>
    </row>
    <row r="367" spans="1:11" ht="128.25" customHeight="1" x14ac:dyDescent="0.2">
      <c r="A367" s="7" t="s">
        <v>373</v>
      </c>
      <c r="B367" s="8"/>
      <c r="C367" s="8" t="s">
        <v>119</v>
      </c>
      <c r="D367" s="8" t="s">
        <v>121</v>
      </c>
      <c r="E367" s="8"/>
      <c r="F367" s="11">
        <f t="shared" si="90"/>
        <v>1600</v>
      </c>
      <c r="G367" s="11">
        <f>G369</f>
        <v>1600</v>
      </c>
      <c r="H367" s="11">
        <f>H369</f>
        <v>0</v>
      </c>
      <c r="I367" s="11">
        <f t="shared" si="89"/>
        <v>1600</v>
      </c>
      <c r="J367" s="11">
        <f>J369</f>
        <v>1600</v>
      </c>
      <c r="K367" s="11">
        <f>K369</f>
        <v>0</v>
      </c>
    </row>
    <row r="368" spans="1:11" ht="218.25" customHeight="1" x14ac:dyDescent="0.2">
      <c r="A368" s="7" t="s">
        <v>1117</v>
      </c>
      <c r="B368" s="8"/>
      <c r="C368" s="8" t="s">
        <v>119</v>
      </c>
      <c r="D368" s="8" t="s">
        <v>122</v>
      </c>
      <c r="E368" s="8"/>
      <c r="F368" s="11">
        <f t="shared" si="90"/>
        <v>1600</v>
      </c>
      <c r="G368" s="11">
        <f>G369</f>
        <v>1600</v>
      </c>
      <c r="H368" s="11">
        <f>H369</f>
        <v>0</v>
      </c>
      <c r="I368" s="11">
        <f t="shared" si="89"/>
        <v>1600</v>
      </c>
      <c r="J368" s="11">
        <f>J369</f>
        <v>1600</v>
      </c>
      <c r="K368" s="11">
        <f>K369</f>
        <v>0</v>
      </c>
    </row>
    <row r="369" spans="1:11" ht="171" customHeight="1" x14ac:dyDescent="0.2">
      <c r="A369" s="13" t="s">
        <v>1097</v>
      </c>
      <c r="B369" s="9"/>
      <c r="C369" s="9" t="s">
        <v>119</v>
      </c>
      <c r="D369" s="9" t="s">
        <v>123</v>
      </c>
      <c r="E369" s="9"/>
      <c r="F369" s="12">
        <f t="shared" si="90"/>
        <v>1600</v>
      </c>
      <c r="G369" s="12">
        <f t="shared" si="91"/>
        <v>1600</v>
      </c>
      <c r="H369" s="12">
        <f t="shared" si="91"/>
        <v>0</v>
      </c>
      <c r="I369" s="12">
        <f t="shared" si="89"/>
        <v>1600</v>
      </c>
      <c r="J369" s="12">
        <f t="shared" si="91"/>
        <v>1600</v>
      </c>
      <c r="K369" s="12">
        <f t="shared" si="91"/>
        <v>0</v>
      </c>
    </row>
    <row r="370" spans="1:11" ht="48" customHeight="1" x14ac:dyDescent="0.2">
      <c r="A370" s="9" t="s">
        <v>15</v>
      </c>
      <c r="B370" s="9"/>
      <c r="C370" s="9" t="s">
        <v>119</v>
      </c>
      <c r="D370" s="9" t="s">
        <v>123</v>
      </c>
      <c r="E370" s="9" t="s">
        <v>14</v>
      </c>
      <c r="F370" s="12">
        <f t="shared" si="90"/>
        <v>1600</v>
      </c>
      <c r="G370" s="12">
        <v>1600</v>
      </c>
      <c r="H370" s="12"/>
      <c r="I370" s="12">
        <f t="shared" si="89"/>
        <v>1600</v>
      </c>
      <c r="J370" s="12">
        <v>1600</v>
      </c>
      <c r="K370" s="12"/>
    </row>
    <row r="371" spans="1:11" ht="78" customHeight="1" x14ac:dyDescent="0.2">
      <c r="A371" s="8" t="s">
        <v>124</v>
      </c>
      <c r="B371" s="8"/>
      <c r="C371" s="8" t="s">
        <v>125</v>
      </c>
      <c r="D371" s="8"/>
      <c r="E371" s="8"/>
      <c r="F371" s="11">
        <f t="shared" si="90"/>
        <v>78656</v>
      </c>
      <c r="G371" s="11">
        <f>+G380+G410+G372</f>
        <v>76010</v>
      </c>
      <c r="H371" s="11">
        <f>H380+H410+H372</f>
        <v>2646</v>
      </c>
      <c r="I371" s="11">
        <f t="shared" si="89"/>
        <v>77490</v>
      </c>
      <c r="J371" s="11">
        <f>J380+J410+J372</f>
        <v>76010</v>
      </c>
      <c r="K371" s="11">
        <f>K380+K410+K372</f>
        <v>1480</v>
      </c>
    </row>
    <row r="372" spans="1:11" ht="258" customHeight="1" x14ac:dyDescent="0.2">
      <c r="A372" s="8" t="s">
        <v>940</v>
      </c>
      <c r="B372" s="8"/>
      <c r="C372" s="8" t="s">
        <v>125</v>
      </c>
      <c r="D372" s="8" t="s">
        <v>233</v>
      </c>
      <c r="E372" s="9"/>
      <c r="F372" s="11">
        <f>G372+H372</f>
        <v>500</v>
      </c>
      <c r="G372" s="11">
        <f>G373</f>
        <v>500</v>
      </c>
      <c r="H372" s="11">
        <f>H373</f>
        <v>0</v>
      </c>
      <c r="I372" s="11">
        <f>J372+K372</f>
        <v>500</v>
      </c>
      <c r="J372" s="11">
        <f>J373</f>
        <v>500</v>
      </c>
      <c r="K372" s="11">
        <f>K373</f>
        <v>0</v>
      </c>
    </row>
    <row r="373" spans="1:11" ht="169.5" customHeight="1" x14ac:dyDescent="0.2">
      <c r="A373" s="8" t="s">
        <v>973</v>
      </c>
      <c r="B373" s="8"/>
      <c r="C373" s="8" t="s">
        <v>125</v>
      </c>
      <c r="D373" s="8" t="s">
        <v>835</v>
      </c>
      <c r="E373" s="8"/>
      <c r="F373" s="11">
        <f>G373+H373</f>
        <v>500</v>
      </c>
      <c r="G373" s="11">
        <f>G374+G377</f>
        <v>500</v>
      </c>
      <c r="H373" s="11">
        <f>H374+H377</f>
        <v>0</v>
      </c>
      <c r="I373" s="11">
        <f>J373+K373</f>
        <v>500</v>
      </c>
      <c r="J373" s="11">
        <f>J374+J377</f>
        <v>500</v>
      </c>
      <c r="K373" s="11">
        <f>K374+K377</f>
        <v>0</v>
      </c>
    </row>
    <row r="374" spans="1:11" ht="95.25" customHeight="1" x14ac:dyDescent="0.2">
      <c r="A374" s="8" t="s">
        <v>836</v>
      </c>
      <c r="B374" s="9"/>
      <c r="C374" s="8" t="s">
        <v>125</v>
      </c>
      <c r="D374" s="8" t="s">
        <v>837</v>
      </c>
      <c r="E374" s="9"/>
      <c r="F374" s="11">
        <f t="shared" ref="F374:F379" si="92">G374+H374</f>
        <v>150</v>
      </c>
      <c r="G374" s="11">
        <f>G375</f>
        <v>150</v>
      </c>
      <c r="H374" s="11">
        <f>H375</f>
        <v>0</v>
      </c>
      <c r="I374" s="11">
        <f t="shared" ref="I374:I379" si="93">J374+K374</f>
        <v>150</v>
      </c>
      <c r="J374" s="11">
        <f>J375</f>
        <v>150</v>
      </c>
      <c r="K374" s="11">
        <f>K375</f>
        <v>0</v>
      </c>
    </row>
    <row r="375" spans="1:11" ht="175.5" customHeight="1" x14ac:dyDescent="0.2">
      <c r="A375" s="13" t="s">
        <v>1097</v>
      </c>
      <c r="B375" s="9"/>
      <c r="C375" s="9" t="s">
        <v>125</v>
      </c>
      <c r="D375" s="9" t="s">
        <v>838</v>
      </c>
      <c r="E375" s="9"/>
      <c r="F375" s="12">
        <f t="shared" si="92"/>
        <v>150</v>
      </c>
      <c r="G375" s="12">
        <f>G376</f>
        <v>150</v>
      </c>
      <c r="H375" s="12">
        <f>H376</f>
        <v>0</v>
      </c>
      <c r="I375" s="12">
        <f t="shared" si="93"/>
        <v>150</v>
      </c>
      <c r="J375" s="12">
        <f>J376</f>
        <v>150</v>
      </c>
      <c r="K375" s="12">
        <f>K376</f>
        <v>0</v>
      </c>
    </row>
    <row r="376" spans="1:11" ht="46.5" customHeight="1" x14ac:dyDescent="0.2">
      <c r="A376" s="9" t="s">
        <v>15</v>
      </c>
      <c r="B376" s="9"/>
      <c r="C376" s="9" t="s">
        <v>125</v>
      </c>
      <c r="D376" s="9" t="s">
        <v>838</v>
      </c>
      <c r="E376" s="9" t="s">
        <v>14</v>
      </c>
      <c r="F376" s="12">
        <f t="shared" si="92"/>
        <v>150</v>
      </c>
      <c r="G376" s="12">
        <v>150</v>
      </c>
      <c r="H376" s="12"/>
      <c r="I376" s="12">
        <f t="shared" si="93"/>
        <v>150</v>
      </c>
      <c r="J376" s="12">
        <v>150</v>
      </c>
      <c r="K376" s="12"/>
    </row>
    <row r="377" spans="1:11" ht="115.5" customHeight="1" x14ac:dyDescent="0.2">
      <c r="A377" s="8" t="s">
        <v>839</v>
      </c>
      <c r="B377" s="9"/>
      <c r="C377" s="8" t="s">
        <v>125</v>
      </c>
      <c r="D377" s="8" t="s">
        <v>840</v>
      </c>
      <c r="E377" s="9"/>
      <c r="F377" s="11">
        <f t="shared" si="92"/>
        <v>350</v>
      </c>
      <c r="G377" s="11">
        <f>G378</f>
        <v>350</v>
      </c>
      <c r="H377" s="11">
        <f>H378</f>
        <v>0</v>
      </c>
      <c r="I377" s="11">
        <f t="shared" si="93"/>
        <v>350</v>
      </c>
      <c r="J377" s="11">
        <f>J378</f>
        <v>350</v>
      </c>
      <c r="K377" s="11">
        <f>K378</f>
        <v>0</v>
      </c>
    </row>
    <row r="378" spans="1:11" ht="172.5" customHeight="1" x14ac:dyDescent="0.2">
      <c r="A378" s="13" t="s">
        <v>1097</v>
      </c>
      <c r="B378" s="9"/>
      <c r="C378" s="9" t="s">
        <v>125</v>
      </c>
      <c r="D378" s="9" t="s">
        <v>841</v>
      </c>
      <c r="E378" s="9"/>
      <c r="F378" s="12">
        <f t="shared" si="92"/>
        <v>350</v>
      </c>
      <c r="G378" s="12">
        <f>G379</f>
        <v>350</v>
      </c>
      <c r="H378" s="12">
        <f>H379</f>
        <v>0</v>
      </c>
      <c r="I378" s="12">
        <f t="shared" si="93"/>
        <v>350</v>
      </c>
      <c r="J378" s="12">
        <f>J379</f>
        <v>350</v>
      </c>
      <c r="K378" s="12">
        <f>K379</f>
        <v>0</v>
      </c>
    </row>
    <row r="379" spans="1:11" ht="33" x14ac:dyDescent="0.2">
      <c r="A379" s="9" t="s">
        <v>15</v>
      </c>
      <c r="B379" s="9"/>
      <c r="C379" s="9" t="s">
        <v>125</v>
      </c>
      <c r="D379" s="9" t="s">
        <v>841</v>
      </c>
      <c r="E379" s="9" t="s">
        <v>14</v>
      </c>
      <c r="F379" s="12">
        <f t="shared" si="92"/>
        <v>350</v>
      </c>
      <c r="G379" s="12">
        <v>350</v>
      </c>
      <c r="H379" s="12"/>
      <c r="I379" s="12">
        <f t="shared" si="93"/>
        <v>350</v>
      </c>
      <c r="J379" s="12">
        <v>350</v>
      </c>
      <c r="K379" s="12"/>
    </row>
    <row r="380" spans="1:11" ht="178.5" customHeight="1" x14ac:dyDescent="0.2">
      <c r="A380" s="7" t="s">
        <v>928</v>
      </c>
      <c r="B380" s="8"/>
      <c r="C380" s="8" t="s">
        <v>125</v>
      </c>
      <c r="D380" s="8" t="s">
        <v>107</v>
      </c>
      <c r="E380" s="8"/>
      <c r="F380" s="11">
        <f t="shared" si="90"/>
        <v>55172</v>
      </c>
      <c r="G380" s="11">
        <f>G381+G400</f>
        <v>52526</v>
      </c>
      <c r="H380" s="11">
        <f>H381+H400</f>
        <v>2646</v>
      </c>
      <c r="I380" s="11">
        <f t="shared" si="89"/>
        <v>54006</v>
      </c>
      <c r="J380" s="11">
        <f>J381+J400</f>
        <v>52526</v>
      </c>
      <c r="K380" s="11">
        <f>K381+K400</f>
        <v>1480</v>
      </c>
    </row>
    <row r="381" spans="1:11" ht="76.5" customHeight="1" x14ac:dyDescent="0.2">
      <c r="A381" s="7" t="s">
        <v>374</v>
      </c>
      <c r="B381" s="8"/>
      <c r="C381" s="8" t="s">
        <v>125</v>
      </c>
      <c r="D381" s="8" t="s">
        <v>130</v>
      </c>
      <c r="E381" s="8"/>
      <c r="F381" s="11">
        <f t="shared" si="90"/>
        <v>50336</v>
      </c>
      <c r="G381" s="11">
        <f>G382+G385+G388+G391+G394+G397</f>
        <v>50336</v>
      </c>
      <c r="H381" s="11">
        <f>H382+H385+H388+H391+H394</f>
        <v>0</v>
      </c>
      <c r="I381" s="11">
        <f t="shared" si="89"/>
        <v>50336</v>
      </c>
      <c r="J381" s="11">
        <f>J382+J385+J388+J391+J394+J397</f>
        <v>50336</v>
      </c>
      <c r="K381" s="11">
        <f>K382+K385+K388+K391+K394</f>
        <v>0</v>
      </c>
    </row>
    <row r="382" spans="1:11" ht="405" customHeight="1" x14ac:dyDescent="0.2">
      <c r="A382" s="27" t="s">
        <v>888</v>
      </c>
      <c r="B382" s="8"/>
      <c r="C382" s="8" t="s">
        <v>125</v>
      </c>
      <c r="D382" s="8" t="s">
        <v>131</v>
      </c>
      <c r="E382" s="8"/>
      <c r="F382" s="11">
        <f t="shared" si="90"/>
        <v>50</v>
      </c>
      <c r="G382" s="11">
        <f>G383</f>
        <v>50</v>
      </c>
      <c r="H382" s="11">
        <f>H383</f>
        <v>0</v>
      </c>
      <c r="I382" s="11">
        <f t="shared" si="89"/>
        <v>50</v>
      </c>
      <c r="J382" s="11">
        <f>J383</f>
        <v>50</v>
      </c>
      <c r="K382" s="11">
        <f>K383</f>
        <v>0</v>
      </c>
    </row>
    <row r="383" spans="1:11" ht="56.25" customHeight="1" x14ac:dyDescent="0.2">
      <c r="A383" s="9" t="s">
        <v>129</v>
      </c>
      <c r="B383" s="8"/>
      <c r="C383" s="9" t="s">
        <v>125</v>
      </c>
      <c r="D383" s="9" t="s">
        <v>132</v>
      </c>
      <c r="E383" s="9"/>
      <c r="F383" s="12">
        <f t="shared" si="90"/>
        <v>50</v>
      </c>
      <c r="G383" s="12">
        <f>G384</f>
        <v>50</v>
      </c>
      <c r="H383" s="12">
        <f>H384</f>
        <v>0</v>
      </c>
      <c r="I383" s="12">
        <f t="shared" si="89"/>
        <v>50</v>
      </c>
      <c r="J383" s="12">
        <f>J384</f>
        <v>50</v>
      </c>
      <c r="K383" s="12">
        <f>K384</f>
        <v>0</v>
      </c>
    </row>
    <row r="384" spans="1:11" ht="93" customHeight="1" x14ac:dyDescent="0.2">
      <c r="A384" s="9" t="s">
        <v>18</v>
      </c>
      <c r="B384" s="8"/>
      <c r="C384" s="9" t="s">
        <v>125</v>
      </c>
      <c r="D384" s="9" t="s">
        <v>132</v>
      </c>
      <c r="E384" s="9" t="s">
        <v>12</v>
      </c>
      <c r="F384" s="12">
        <f t="shared" si="90"/>
        <v>50</v>
      </c>
      <c r="G384" s="12">
        <v>50</v>
      </c>
      <c r="H384" s="12"/>
      <c r="I384" s="12">
        <f t="shared" si="89"/>
        <v>50</v>
      </c>
      <c r="J384" s="12">
        <v>50</v>
      </c>
      <c r="K384" s="12"/>
    </row>
    <row r="385" spans="1:11" ht="406.5" customHeight="1" x14ac:dyDescent="0.2">
      <c r="A385" s="7" t="s">
        <v>133</v>
      </c>
      <c r="B385" s="8"/>
      <c r="C385" s="8" t="s">
        <v>125</v>
      </c>
      <c r="D385" s="8" t="s">
        <v>134</v>
      </c>
      <c r="E385" s="9"/>
      <c r="F385" s="11">
        <f t="shared" si="90"/>
        <v>439</v>
      </c>
      <c r="G385" s="11">
        <f>G386</f>
        <v>439</v>
      </c>
      <c r="H385" s="11">
        <f>H386</f>
        <v>0</v>
      </c>
      <c r="I385" s="11">
        <f t="shared" si="89"/>
        <v>439</v>
      </c>
      <c r="J385" s="11">
        <f>J386</f>
        <v>439</v>
      </c>
      <c r="K385" s="11">
        <f>K386</f>
        <v>0</v>
      </c>
    </row>
    <row r="386" spans="1:11" ht="49.5" x14ac:dyDescent="0.2">
      <c r="A386" s="9" t="s">
        <v>129</v>
      </c>
      <c r="B386" s="8"/>
      <c r="C386" s="9" t="s">
        <v>125</v>
      </c>
      <c r="D386" s="9" t="s">
        <v>135</v>
      </c>
      <c r="E386" s="9"/>
      <c r="F386" s="12">
        <f t="shared" si="90"/>
        <v>439</v>
      </c>
      <c r="G386" s="12">
        <f>G387</f>
        <v>439</v>
      </c>
      <c r="H386" s="12">
        <f>H387</f>
        <v>0</v>
      </c>
      <c r="I386" s="12">
        <f t="shared" si="89"/>
        <v>439</v>
      </c>
      <c r="J386" s="12">
        <f>J387</f>
        <v>439</v>
      </c>
      <c r="K386" s="12">
        <f>K387</f>
        <v>0</v>
      </c>
    </row>
    <row r="387" spans="1:11" ht="93" customHeight="1" x14ac:dyDescent="0.2">
      <c r="A387" s="9" t="s">
        <v>18</v>
      </c>
      <c r="B387" s="8"/>
      <c r="C387" s="9" t="s">
        <v>125</v>
      </c>
      <c r="D387" s="9" t="s">
        <v>135</v>
      </c>
      <c r="E387" s="9" t="s">
        <v>12</v>
      </c>
      <c r="F387" s="12">
        <f t="shared" si="90"/>
        <v>439</v>
      </c>
      <c r="G387" s="12">
        <v>439</v>
      </c>
      <c r="H387" s="12"/>
      <c r="I387" s="12">
        <f t="shared" si="89"/>
        <v>439</v>
      </c>
      <c r="J387" s="12">
        <v>439</v>
      </c>
      <c r="K387" s="12"/>
    </row>
    <row r="388" spans="1:11" ht="216.75" customHeight="1" x14ac:dyDescent="0.2">
      <c r="A388" s="7" t="s">
        <v>136</v>
      </c>
      <c r="B388" s="8"/>
      <c r="C388" s="8" t="s">
        <v>125</v>
      </c>
      <c r="D388" s="8" t="s">
        <v>137</v>
      </c>
      <c r="E388" s="9"/>
      <c r="F388" s="11">
        <f t="shared" si="90"/>
        <v>36527</v>
      </c>
      <c r="G388" s="11">
        <f>G389</f>
        <v>36527</v>
      </c>
      <c r="H388" s="11">
        <f>H389</f>
        <v>0</v>
      </c>
      <c r="I388" s="11">
        <f t="shared" si="89"/>
        <v>36527</v>
      </c>
      <c r="J388" s="11">
        <f>J389</f>
        <v>36527</v>
      </c>
      <c r="K388" s="11">
        <f>K389</f>
        <v>0</v>
      </c>
    </row>
    <row r="389" spans="1:11" ht="105.75" customHeight="1" x14ac:dyDescent="0.2">
      <c r="A389" s="13" t="s">
        <v>48</v>
      </c>
      <c r="B389" s="9"/>
      <c r="C389" s="9" t="s">
        <v>125</v>
      </c>
      <c r="D389" s="9" t="s">
        <v>138</v>
      </c>
      <c r="E389" s="9"/>
      <c r="F389" s="12">
        <f t="shared" si="90"/>
        <v>36527</v>
      </c>
      <c r="G389" s="12">
        <f>G390</f>
        <v>36527</v>
      </c>
      <c r="H389" s="12">
        <f>H390</f>
        <v>0</v>
      </c>
      <c r="I389" s="12">
        <f t="shared" si="89"/>
        <v>36527</v>
      </c>
      <c r="J389" s="12">
        <f>J390</f>
        <v>36527</v>
      </c>
      <c r="K389" s="12">
        <f>K390</f>
        <v>0</v>
      </c>
    </row>
    <row r="390" spans="1:11" ht="133.5" customHeight="1" x14ac:dyDescent="0.2">
      <c r="A390" s="9" t="s">
        <v>16</v>
      </c>
      <c r="B390" s="9"/>
      <c r="C390" s="9" t="s">
        <v>125</v>
      </c>
      <c r="D390" s="9" t="s">
        <v>138</v>
      </c>
      <c r="E390" s="9" t="s">
        <v>13</v>
      </c>
      <c r="F390" s="12">
        <f t="shared" si="90"/>
        <v>36527</v>
      </c>
      <c r="G390" s="12">
        <v>36527</v>
      </c>
      <c r="H390" s="12"/>
      <c r="I390" s="12">
        <f t="shared" si="89"/>
        <v>36527</v>
      </c>
      <c r="J390" s="12">
        <v>36527</v>
      </c>
      <c r="K390" s="12"/>
    </row>
    <row r="391" spans="1:11" ht="324" customHeight="1" x14ac:dyDescent="0.2">
      <c r="A391" s="7" t="s">
        <v>139</v>
      </c>
      <c r="B391" s="9"/>
      <c r="C391" s="8" t="s">
        <v>125</v>
      </c>
      <c r="D391" s="8" t="s">
        <v>140</v>
      </c>
      <c r="E391" s="9"/>
      <c r="F391" s="11">
        <f t="shared" si="90"/>
        <v>250</v>
      </c>
      <c r="G391" s="11">
        <f>G392</f>
        <v>250</v>
      </c>
      <c r="H391" s="11">
        <f>H392</f>
        <v>0</v>
      </c>
      <c r="I391" s="11">
        <f t="shared" si="89"/>
        <v>250</v>
      </c>
      <c r="J391" s="11">
        <f>J392</f>
        <v>250</v>
      </c>
      <c r="K391" s="11">
        <f>K392</f>
        <v>0</v>
      </c>
    </row>
    <row r="392" spans="1:11" ht="58.5" customHeight="1" x14ac:dyDescent="0.2">
      <c r="A392" s="9" t="s">
        <v>129</v>
      </c>
      <c r="B392" s="9"/>
      <c r="C392" s="9" t="s">
        <v>125</v>
      </c>
      <c r="D392" s="9" t="s">
        <v>141</v>
      </c>
      <c r="E392" s="9"/>
      <c r="F392" s="12">
        <f t="shared" si="90"/>
        <v>250</v>
      </c>
      <c r="G392" s="12">
        <f>G393</f>
        <v>250</v>
      </c>
      <c r="H392" s="12">
        <f>H393</f>
        <v>0</v>
      </c>
      <c r="I392" s="12">
        <f t="shared" si="89"/>
        <v>250</v>
      </c>
      <c r="J392" s="12">
        <f>J393</f>
        <v>250</v>
      </c>
      <c r="K392" s="12">
        <f>K393</f>
        <v>0</v>
      </c>
    </row>
    <row r="393" spans="1:11" ht="93" customHeight="1" x14ac:dyDescent="0.2">
      <c r="A393" s="9" t="s">
        <v>18</v>
      </c>
      <c r="B393" s="9"/>
      <c r="C393" s="9" t="s">
        <v>125</v>
      </c>
      <c r="D393" s="9" t="s">
        <v>141</v>
      </c>
      <c r="E393" s="9" t="s">
        <v>12</v>
      </c>
      <c r="F393" s="12">
        <f t="shared" si="90"/>
        <v>250</v>
      </c>
      <c r="G393" s="12">
        <v>250</v>
      </c>
      <c r="H393" s="12"/>
      <c r="I393" s="12">
        <f t="shared" si="89"/>
        <v>250</v>
      </c>
      <c r="J393" s="12">
        <v>250</v>
      </c>
      <c r="K393" s="12"/>
    </row>
    <row r="394" spans="1:11" ht="89.25" customHeight="1" x14ac:dyDescent="0.2">
      <c r="A394" s="16" t="s">
        <v>756</v>
      </c>
      <c r="B394" s="8"/>
      <c r="C394" s="8" t="s">
        <v>125</v>
      </c>
      <c r="D394" s="8" t="s">
        <v>755</v>
      </c>
      <c r="E394" s="8"/>
      <c r="F394" s="11">
        <f t="shared" si="90"/>
        <v>1000</v>
      </c>
      <c r="G394" s="11">
        <f>G395</f>
        <v>1000</v>
      </c>
      <c r="H394" s="11">
        <f>H395</f>
        <v>0</v>
      </c>
      <c r="I394" s="11">
        <f t="shared" si="89"/>
        <v>1000</v>
      </c>
      <c r="J394" s="11">
        <f>J395</f>
        <v>1000</v>
      </c>
      <c r="K394" s="11">
        <f>K395</f>
        <v>0</v>
      </c>
    </row>
    <row r="395" spans="1:11" ht="59.25" customHeight="1" x14ac:dyDescent="0.2">
      <c r="A395" s="14" t="s">
        <v>782</v>
      </c>
      <c r="B395" s="9"/>
      <c r="C395" s="9" t="s">
        <v>125</v>
      </c>
      <c r="D395" s="9" t="s">
        <v>783</v>
      </c>
      <c r="E395" s="9"/>
      <c r="F395" s="12">
        <f t="shared" si="90"/>
        <v>1000</v>
      </c>
      <c r="G395" s="12">
        <f>G396</f>
        <v>1000</v>
      </c>
      <c r="H395" s="12">
        <f>H396</f>
        <v>0</v>
      </c>
      <c r="I395" s="12">
        <f t="shared" si="89"/>
        <v>1000</v>
      </c>
      <c r="J395" s="12">
        <f>J396</f>
        <v>1000</v>
      </c>
      <c r="K395" s="12">
        <f>K396</f>
        <v>0</v>
      </c>
    </row>
    <row r="396" spans="1:11" ht="93" customHeight="1" x14ac:dyDescent="0.2">
      <c r="A396" s="9" t="s">
        <v>18</v>
      </c>
      <c r="B396" s="9"/>
      <c r="C396" s="9" t="s">
        <v>125</v>
      </c>
      <c r="D396" s="9" t="s">
        <v>783</v>
      </c>
      <c r="E396" s="9" t="s">
        <v>12</v>
      </c>
      <c r="F396" s="12">
        <f t="shared" si="90"/>
        <v>1000</v>
      </c>
      <c r="G396" s="12">
        <v>1000</v>
      </c>
      <c r="H396" s="12"/>
      <c r="I396" s="12">
        <f t="shared" si="89"/>
        <v>1000</v>
      </c>
      <c r="J396" s="12">
        <v>1000</v>
      </c>
      <c r="K396" s="12"/>
    </row>
    <row r="397" spans="1:11" ht="114" customHeight="1" x14ac:dyDescent="0.2">
      <c r="A397" s="16" t="s">
        <v>1016</v>
      </c>
      <c r="B397" s="9"/>
      <c r="C397" s="8" t="s">
        <v>125</v>
      </c>
      <c r="D397" s="8" t="s">
        <v>1017</v>
      </c>
      <c r="E397" s="8"/>
      <c r="F397" s="11">
        <f t="shared" si="90"/>
        <v>12070</v>
      </c>
      <c r="G397" s="11">
        <f>G398</f>
        <v>12070</v>
      </c>
      <c r="H397" s="11">
        <f>H398</f>
        <v>0</v>
      </c>
      <c r="I397" s="11">
        <f t="shared" si="89"/>
        <v>12070</v>
      </c>
      <c r="J397" s="11">
        <f>J398</f>
        <v>12070</v>
      </c>
      <c r="K397" s="11">
        <f>K398</f>
        <v>0</v>
      </c>
    </row>
    <row r="398" spans="1:11" ht="65.25" customHeight="1" x14ac:dyDescent="0.2">
      <c r="A398" s="14" t="s">
        <v>782</v>
      </c>
      <c r="B398" s="9"/>
      <c r="C398" s="9" t="s">
        <v>125</v>
      </c>
      <c r="D398" s="9" t="s">
        <v>1018</v>
      </c>
      <c r="E398" s="9"/>
      <c r="F398" s="12">
        <f t="shared" si="90"/>
        <v>12070</v>
      </c>
      <c r="G398" s="12">
        <f>G399</f>
        <v>12070</v>
      </c>
      <c r="H398" s="12">
        <f>H399</f>
        <v>0</v>
      </c>
      <c r="I398" s="12">
        <f t="shared" si="89"/>
        <v>12070</v>
      </c>
      <c r="J398" s="12">
        <f>J399</f>
        <v>12070</v>
      </c>
      <c r="K398" s="12">
        <f>K399</f>
        <v>0</v>
      </c>
    </row>
    <row r="399" spans="1:11" ht="88.5" customHeight="1" x14ac:dyDescent="0.2">
      <c r="A399" s="9" t="s">
        <v>18</v>
      </c>
      <c r="B399" s="9"/>
      <c r="C399" s="9" t="s">
        <v>125</v>
      </c>
      <c r="D399" s="9" t="s">
        <v>1018</v>
      </c>
      <c r="E399" s="9" t="s">
        <v>12</v>
      </c>
      <c r="F399" s="12">
        <f>G399+H399</f>
        <v>12070</v>
      </c>
      <c r="G399" s="12">
        <v>12070</v>
      </c>
      <c r="H399" s="12"/>
      <c r="I399" s="12">
        <f>J399+K399</f>
        <v>12070</v>
      </c>
      <c r="J399" s="12">
        <v>12070</v>
      </c>
      <c r="K399" s="12"/>
    </row>
    <row r="400" spans="1:11" ht="78.75" customHeight="1" x14ac:dyDescent="0.2">
      <c r="A400" s="7" t="s">
        <v>375</v>
      </c>
      <c r="B400" s="8"/>
      <c r="C400" s="8" t="s">
        <v>125</v>
      </c>
      <c r="D400" s="8" t="s">
        <v>142</v>
      </c>
      <c r="E400" s="8"/>
      <c r="F400" s="11">
        <f t="shared" si="90"/>
        <v>4836</v>
      </c>
      <c r="G400" s="11">
        <f>G401+G407</f>
        <v>2190</v>
      </c>
      <c r="H400" s="11">
        <f>H401+H407</f>
        <v>2646</v>
      </c>
      <c r="I400" s="11">
        <f t="shared" si="89"/>
        <v>3670</v>
      </c>
      <c r="J400" s="11">
        <f>J401+J407</f>
        <v>2190</v>
      </c>
      <c r="K400" s="11">
        <f>K401+K407</f>
        <v>1480</v>
      </c>
    </row>
    <row r="401" spans="1:14" ht="282.75" customHeight="1" x14ac:dyDescent="0.2">
      <c r="A401" s="7" t="s">
        <v>143</v>
      </c>
      <c r="B401" s="8"/>
      <c r="C401" s="8" t="s">
        <v>125</v>
      </c>
      <c r="D401" s="8" t="s">
        <v>144</v>
      </c>
      <c r="E401" s="8"/>
      <c r="F401" s="11">
        <f t="shared" si="90"/>
        <v>2783</v>
      </c>
      <c r="G401" s="11">
        <f>G402+G405</f>
        <v>1337</v>
      </c>
      <c r="H401" s="11">
        <f t="shared" ref="H401:K401" si="94">H402+H405</f>
        <v>1446</v>
      </c>
      <c r="I401" s="11">
        <f t="shared" si="94"/>
        <v>1139</v>
      </c>
      <c r="J401" s="11">
        <f t="shared" si="94"/>
        <v>1139</v>
      </c>
      <c r="K401" s="11">
        <f t="shared" si="94"/>
        <v>0</v>
      </c>
    </row>
    <row r="402" spans="1:14" ht="49.5" x14ac:dyDescent="0.2">
      <c r="A402" s="9" t="s">
        <v>129</v>
      </c>
      <c r="B402" s="9"/>
      <c r="C402" s="9" t="s">
        <v>125</v>
      </c>
      <c r="D402" s="9" t="s">
        <v>145</v>
      </c>
      <c r="E402" s="9"/>
      <c r="F402" s="12">
        <f t="shared" si="90"/>
        <v>1337</v>
      </c>
      <c r="G402" s="12">
        <f>G403+G404</f>
        <v>1337</v>
      </c>
      <c r="H402" s="12">
        <f>H403+H404</f>
        <v>0</v>
      </c>
      <c r="I402" s="12">
        <f t="shared" si="89"/>
        <v>1139</v>
      </c>
      <c r="J402" s="12">
        <f>J403+J404</f>
        <v>1139</v>
      </c>
      <c r="K402" s="12">
        <f>K403+K404</f>
        <v>0</v>
      </c>
    </row>
    <row r="403" spans="1:14" ht="93" customHeight="1" x14ac:dyDescent="0.2">
      <c r="A403" s="9" t="s">
        <v>18</v>
      </c>
      <c r="B403" s="9"/>
      <c r="C403" s="9" t="s">
        <v>125</v>
      </c>
      <c r="D403" s="9" t="s">
        <v>145</v>
      </c>
      <c r="E403" s="9" t="s">
        <v>12</v>
      </c>
      <c r="F403" s="12">
        <f t="shared" si="90"/>
        <v>247</v>
      </c>
      <c r="G403" s="12">
        <f>1100-853</f>
        <v>247</v>
      </c>
      <c r="H403" s="12"/>
      <c r="I403" s="12">
        <f t="shared" si="89"/>
        <v>49</v>
      </c>
      <c r="J403" s="12">
        <f>1100-1051</f>
        <v>49</v>
      </c>
      <c r="K403" s="12"/>
    </row>
    <row r="404" spans="1:14" ht="41.25" customHeight="1" x14ac:dyDescent="0.2">
      <c r="A404" s="9" t="s">
        <v>15</v>
      </c>
      <c r="B404" s="9"/>
      <c r="C404" s="9" t="s">
        <v>125</v>
      </c>
      <c r="D404" s="9" t="s">
        <v>145</v>
      </c>
      <c r="E404" s="9" t="s">
        <v>14</v>
      </c>
      <c r="F404" s="12">
        <f t="shared" si="90"/>
        <v>1090</v>
      </c>
      <c r="G404" s="12">
        <v>1090</v>
      </c>
      <c r="H404" s="12"/>
      <c r="I404" s="12">
        <f t="shared" si="89"/>
        <v>1090</v>
      </c>
      <c r="J404" s="12">
        <v>1090</v>
      </c>
      <c r="K404" s="12"/>
    </row>
    <row r="405" spans="1:14" ht="147.75" customHeight="1" x14ac:dyDescent="0.2">
      <c r="A405" s="9" t="s">
        <v>1125</v>
      </c>
      <c r="B405" s="9"/>
      <c r="C405" s="9" t="s">
        <v>125</v>
      </c>
      <c r="D405" s="9" t="s">
        <v>1126</v>
      </c>
      <c r="E405" s="9"/>
      <c r="F405" s="12">
        <f t="shared" ref="F405:F406" si="95">G405+H405</f>
        <v>1446</v>
      </c>
      <c r="G405" s="12">
        <f>G406</f>
        <v>0</v>
      </c>
      <c r="H405" s="12">
        <f t="shared" ref="H405:K405" si="96">H406</f>
        <v>1446</v>
      </c>
      <c r="I405" s="12">
        <f>J405+K405</f>
        <v>0</v>
      </c>
      <c r="J405" s="12">
        <f t="shared" si="96"/>
        <v>0</v>
      </c>
      <c r="K405" s="12">
        <f t="shared" si="96"/>
        <v>0</v>
      </c>
    </row>
    <row r="406" spans="1:14" ht="66" x14ac:dyDescent="0.2">
      <c r="A406" s="9" t="s">
        <v>18</v>
      </c>
      <c r="B406" s="9"/>
      <c r="C406" s="9" t="s">
        <v>125</v>
      </c>
      <c r="D406" s="9" t="s">
        <v>1126</v>
      </c>
      <c r="E406" s="9" t="s">
        <v>12</v>
      </c>
      <c r="F406" s="12">
        <f t="shared" si="95"/>
        <v>1446</v>
      </c>
      <c r="G406" s="12"/>
      <c r="H406" s="12">
        <v>1446</v>
      </c>
      <c r="I406" s="12">
        <f t="shared" ref="I406" si="97">J406+K406</f>
        <v>0</v>
      </c>
      <c r="J406" s="12"/>
      <c r="K406" s="12"/>
    </row>
    <row r="407" spans="1:14" ht="150.75" customHeight="1" x14ac:dyDescent="0.2">
      <c r="A407" s="7" t="s">
        <v>1037</v>
      </c>
      <c r="B407" s="8"/>
      <c r="C407" s="8" t="s">
        <v>125</v>
      </c>
      <c r="D407" s="8" t="s">
        <v>1038</v>
      </c>
      <c r="E407" s="8"/>
      <c r="F407" s="11">
        <f>G407+H407</f>
        <v>2053</v>
      </c>
      <c r="G407" s="11">
        <f>G408</f>
        <v>853</v>
      </c>
      <c r="H407" s="11">
        <f>H408</f>
        <v>1200</v>
      </c>
      <c r="I407" s="11">
        <f>J407+K407</f>
        <v>2531</v>
      </c>
      <c r="J407" s="11">
        <f>J408</f>
        <v>1051</v>
      </c>
      <c r="K407" s="11">
        <f>K408</f>
        <v>1480</v>
      </c>
      <c r="L407" s="24"/>
      <c r="M407" s="24"/>
      <c r="N407" s="24"/>
    </row>
    <row r="408" spans="1:14" ht="63.75" customHeight="1" x14ac:dyDescent="0.2">
      <c r="A408" s="9" t="s">
        <v>1039</v>
      </c>
      <c r="B408" s="9"/>
      <c r="C408" s="9" t="s">
        <v>125</v>
      </c>
      <c r="D408" s="9" t="s">
        <v>1040</v>
      </c>
      <c r="E408" s="9"/>
      <c r="F408" s="12">
        <f>G408+H408</f>
        <v>2053</v>
      </c>
      <c r="G408" s="12">
        <f>G409</f>
        <v>853</v>
      </c>
      <c r="H408" s="12">
        <f>H409</f>
        <v>1200</v>
      </c>
      <c r="I408" s="12">
        <f>J408+K408</f>
        <v>2531</v>
      </c>
      <c r="J408" s="12">
        <f>J409</f>
        <v>1051</v>
      </c>
      <c r="K408" s="12">
        <f>K409</f>
        <v>1480</v>
      </c>
    </row>
    <row r="409" spans="1:14" ht="98.25" customHeight="1" x14ac:dyDescent="0.2">
      <c r="A409" s="9" t="s">
        <v>18</v>
      </c>
      <c r="B409" s="9"/>
      <c r="C409" s="9" t="s">
        <v>125</v>
      </c>
      <c r="D409" s="9" t="s">
        <v>1040</v>
      </c>
      <c r="E409" s="9" t="s">
        <v>12</v>
      </c>
      <c r="F409" s="12">
        <f>G409+H409</f>
        <v>2053</v>
      </c>
      <c r="G409" s="12">
        <v>853</v>
      </c>
      <c r="H409" s="12">
        <v>1200</v>
      </c>
      <c r="I409" s="12">
        <f>J409+K409</f>
        <v>2531</v>
      </c>
      <c r="J409" s="12">
        <v>1051</v>
      </c>
      <c r="K409" s="12">
        <v>1480</v>
      </c>
    </row>
    <row r="410" spans="1:14" ht="33" x14ac:dyDescent="0.2">
      <c r="A410" s="8" t="s">
        <v>146</v>
      </c>
      <c r="B410" s="9"/>
      <c r="C410" s="8" t="s">
        <v>125</v>
      </c>
      <c r="D410" s="8" t="s">
        <v>147</v>
      </c>
      <c r="E410" s="8"/>
      <c r="F410" s="11">
        <f t="shared" si="90"/>
        <v>22984</v>
      </c>
      <c r="G410" s="11">
        <f>G411</f>
        <v>22984</v>
      </c>
      <c r="H410" s="11">
        <f>H411</f>
        <v>0</v>
      </c>
      <c r="I410" s="11">
        <f t="shared" si="89"/>
        <v>22984</v>
      </c>
      <c r="J410" s="11">
        <f>J411</f>
        <v>22984</v>
      </c>
      <c r="K410" s="11">
        <f>K411</f>
        <v>0</v>
      </c>
    </row>
    <row r="411" spans="1:14" ht="141" customHeight="1" x14ac:dyDescent="0.2">
      <c r="A411" s="7" t="s">
        <v>148</v>
      </c>
      <c r="B411" s="9"/>
      <c r="C411" s="8" t="s">
        <v>125</v>
      </c>
      <c r="D411" s="8" t="s">
        <v>149</v>
      </c>
      <c r="E411" s="9"/>
      <c r="F411" s="11">
        <f t="shared" si="90"/>
        <v>22984</v>
      </c>
      <c r="G411" s="11">
        <f>G412</f>
        <v>22984</v>
      </c>
      <c r="H411" s="11">
        <f>H412</f>
        <v>0</v>
      </c>
      <c r="I411" s="11">
        <f t="shared" si="89"/>
        <v>22984</v>
      </c>
      <c r="J411" s="11">
        <f>J412</f>
        <v>22984</v>
      </c>
      <c r="K411" s="11">
        <f>K412</f>
        <v>0</v>
      </c>
    </row>
    <row r="412" spans="1:14" ht="74.25" customHeight="1" x14ac:dyDescent="0.2">
      <c r="A412" s="13" t="s">
        <v>69</v>
      </c>
      <c r="B412" s="9"/>
      <c r="C412" s="9" t="s">
        <v>125</v>
      </c>
      <c r="D412" s="9" t="s">
        <v>150</v>
      </c>
      <c r="E412" s="9"/>
      <c r="F412" s="12">
        <f t="shared" si="90"/>
        <v>22984</v>
      </c>
      <c r="G412" s="12">
        <f>G413+G414+G415</f>
        <v>22984</v>
      </c>
      <c r="H412" s="12">
        <f>H413+H414+H415</f>
        <v>0</v>
      </c>
      <c r="I412" s="12">
        <f t="shared" si="89"/>
        <v>22984</v>
      </c>
      <c r="J412" s="12">
        <f>J413+J414+J415</f>
        <v>22984</v>
      </c>
      <c r="K412" s="12">
        <f>K413+K414+K415</f>
        <v>0</v>
      </c>
    </row>
    <row r="413" spans="1:14" ht="207" customHeight="1" x14ac:dyDescent="0.2">
      <c r="A413" s="13" t="s">
        <v>17</v>
      </c>
      <c r="B413" s="9"/>
      <c r="C413" s="9" t="s">
        <v>125</v>
      </c>
      <c r="D413" s="9" t="s">
        <v>150</v>
      </c>
      <c r="E413" s="9" t="s">
        <v>11</v>
      </c>
      <c r="F413" s="12">
        <f t="shared" si="90"/>
        <v>21114</v>
      </c>
      <c r="G413" s="12">
        <f>20916+198</f>
        <v>21114</v>
      </c>
      <c r="H413" s="12"/>
      <c r="I413" s="12">
        <f t="shared" si="89"/>
        <v>21114</v>
      </c>
      <c r="J413" s="12">
        <v>21114</v>
      </c>
      <c r="K413" s="12"/>
    </row>
    <row r="414" spans="1:14" ht="93" customHeight="1" x14ac:dyDescent="0.2">
      <c r="A414" s="9" t="s">
        <v>18</v>
      </c>
      <c r="B414" s="9"/>
      <c r="C414" s="9" t="s">
        <v>125</v>
      </c>
      <c r="D414" s="9" t="s">
        <v>150</v>
      </c>
      <c r="E414" s="9" t="s">
        <v>12</v>
      </c>
      <c r="F414" s="12">
        <f t="shared" si="90"/>
        <v>1860</v>
      </c>
      <c r="G414" s="12">
        <v>1860</v>
      </c>
      <c r="H414" s="12"/>
      <c r="I414" s="12">
        <f t="shared" si="89"/>
        <v>1860</v>
      </c>
      <c r="J414" s="12">
        <v>1860</v>
      </c>
      <c r="K414" s="12"/>
    </row>
    <row r="415" spans="1:14" ht="39.75" customHeight="1" x14ac:dyDescent="0.2">
      <c r="A415" s="9" t="s">
        <v>15</v>
      </c>
      <c r="B415" s="9"/>
      <c r="C415" s="9" t="s">
        <v>125</v>
      </c>
      <c r="D415" s="9" t="s">
        <v>150</v>
      </c>
      <c r="E415" s="9" t="s">
        <v>14</v>
      </c>
      <c r="F415" s="12">
        <f t="shared" si="90"/>
        <v>10</v>
      </c>
      <c r="G415" s="12">
        <v>10</v>
      </c>
      <c r="H415" s="12"/>
      <c r="I415" s="12">
        <f t="shared" si="89"/>
        <v>10</v>
      </c>
      <c r="J415" s="12">
        <v>10</v>
      </c>
      <c r="K415" s="12"/>
    </row>
    <row r="416" spans="1:14" ht="55.9" customHeight="1" x14ac:dyDescent="0.2">
      <c r="A416" s="8" t="s">
        <v>151</v>
      </c>
      <c r="B416" s="8"/>
      <c r="C416" s="8" t="s">
        <v>152</v>
      </c>
      <c r="D416" s="9"/>
      <c r="E416" s="9"/>
      <c r="F416" s="11">
        <f t="shared" ref="F416:F422" si="98">G416+H416</f>
        <v>11856</v>
      </c>
      <c r="G416" s="11">
        <f>G417</f>
        <v>11856</v>
      </c>
      <c r="H416" s="11">
        <f>H417</f>
        <v>0</v>
      </c>
      <c r="I416" s="11">
        <f t="shared" ref="I416:I427" si="99">J416+K416</f>
        <v>11856</v>
      </c>
      <c r="J416" s="11">
        <f>J417</f>
        <v>11856</v>
      </c>
      <c r="K416" s="11">
        <f>K417</f>
        <v>0</v>
      </c>
    </row>
    <row r="417" spans="1:11" ht="55.9" customHeight="1" x14ac:dyDescent="0.2">
      <c r="A417" s="8" t="s">
        <v>153</v>
      </c>
      <c r="B417" s="8"/>
      <c r="C417" s="8" t="s">
        <v>154</v>
      </c>
      <c r="D417" s="8"/>
      <c r="E417" s="9"/>
      <c r="F417" s="11">
        <f t="shared" si="98"/>
        <v>11856</v>
      </c>
      <c r="G417" s="11">
        <f t="shared" ref="G417:H421" si="100">G418</f>
        <v>11856</v>
      </c>
      <c r="H417" s="11">
        <f t="shared" si="100"/>
        <v>0</v>
      </c>
      <c r="I417" s="11">
        <f t="shared" si="99"/>
        <v>11856</v>
      </c>
      <c r="J417" s="11">
        <f t="shared" ref="J417:K421" si="101">J418</f>
        <v>11856</v>
      </c>
      <c r="K417" s="11">
        <f t="shared" si="101"/>
        <v>0</v>
      </c>
    </row>
    <row r="418" spans="1:11" ht="122.25" customHeight="1" x14ac:dyDescent="0.2">
      <c r="A418" s="7" t="s">
        <v>943</v>
      </c>
      <c r="B418" s="8"/>
      <c r="C418" s="8" t="s">
        <v>154</v>
      </c>
      <c r="D418" s="8" t="s">
        <v>127</v>
      </c>
      <c r="E418" s="9"/>
      <c r="F418" s="11">
        <f t="shared" si="98"/>
        <v>11856</v>
      </c>
      <c r="G418" s="11">
        <f t="shared" si="100"/>
        <v>11856</v>
      </c>
      <c r="H418" s="11">
        <f t="shared" si="100"/>
        <v>0</v>
      </c>
      <c r="I418" s="11">
        <f t="shared" si="99"/>
        <v>11856</v>
      </c>
      <c r="J418" s="11">
        <f t="shared" si="101"/>
        <v>11856</v>
      </c>
      <c r="K418" s="11">
        <f t="shared" si="101"/>
        <v>0</v>
      </c>
    </row>
    <row r="419" spans="1:11" ht="134.25" customHeight="1" x14ac:dyDescent="0.2">
      <c r="A419" s="7" t="s">
        <v>1019</v>
      </c>
      <c r="B419" s="8"/>
      <c r="C419" s="8" t="s">
        <v>154</v>
      </c>
      <c r="D419" s="8" t="s">
        <v>1020</v>
      </c>
      <c r="E419" s="9"/>
      <c r="F419" s="11">
        <f t="shared" si="98"/>
        <v>11856</v>
      </c>
      <c r="G419" s="11">
        <f t="shared" si="100"/>
        <v>11856</v>
      </c>
      <c r="H419" s="11">
        <f t="shared" si="100"/>
        <v>0</v>
      </c>
      <c r="I419" s="11">
        <f t="shared" si="99"/>
        <v>11856</v>
      </c>
      <c r="J419" s="11">
        <f t="shared" si="101"/>
        <v>11856</v>
      </c>
      <c r="K419" s="11">
        <f t="shared" si="101"/>
        <v>0</v>
      </c>
    </row>
    <row r="420" spans="1:11" ht="193.5" customHeight="1" x14ac:dyDescent="0.2">
      <c r="A420" s="7" t="s">
        <v>1103</v>
      </c>
      <c r="B420" s="8"/>
      <c r="C420" s="8" t="s">
        <v>154</v>
      </c>
      <c r="D420" s="8" t="s">
        <v>1021</v>
      </c>
      <c r="E420" s="9"/>
      <c r="F420" s="11">
        <f t="shared" si="98"/>
        <v>11856</v>
      </c>
      <c r="G420" s="11">
        <f t="shared" si="100"/>
        <v>11856</v>
      </c>
      <c r="H420" s="11">
        <f t="shared" si="100"/>
        <v>0</v>
      </c>
      <c r="I420" s="11">
        <f t="shared" si="99"/>
        <v>11856</v>
      </c>
      <c r="J420" s="11">
        <f t="shared" si="101"/>
        <v>11856</v>
      </c>
      <c r="K420" s="11">
        <f t="shared" si="101"/>
        <v>0</v>
      </c>
    </row>
    <row r="421" spans="1:11" ht="96" customHeight="1" x14ac:dyDescent="0.2">
      <c r="A421" s="9" t="s">
        <v>1022</v>
      </c>
      <c r="B421" s="8"/>
      <c r="C421" s="9" t="s">
        <v>154</v>
      </c>
      <c r="D421" s="9" t="s">
        <v>1023</v>
      </c>
      <c r="E421" s="9"/>
      <c r="F421" s="12">
        <f t="shared" si="98"/>
        <v>11856</v>
      </c>
      <c r="G421" s="12">
        <f t="shared" si="100"/>
        <v>11856</v>
      </c>
      <c r="H421" s="12">
        <f t="shared" si="100"/>
        <v>0</v>
      </c>
      <c r="I421" s="12">
        <f t="shared" si="99"/>
        <v>11856</v>
      </c>
      <c r="J421" s="12">
        <f t="shared" si="101"/>
        <v>11856</v>
      </c>
      <c r="K421" s="12">
        <f t="shared" si="101"/>
        <v>0</v>
      </c>
    </row>
    <row r="422" spans="1:11" ht="105" customHeight="1" x14ac:dyDescent="0.2">
      <c r="A422" s="9" t="s">
        <v>155</v>
      </c>
      <c r="B422" s="8"/>
      <c r="C422" s="9" t="s">
        <v>154</v>
      </c>
      <c r="D422" s="9" t="s">
        <v>1023</v>
      </c>
      <c r="E422" s="9" t="s">
        <v>156</v>
      </c>
      <c r="F422" s="12">
        <f t="shared" si="98"/>
        <v>11856</v>
      </c>
      <c r="G422" s="12">
        <v>11856</v>
      </c>
      <c r="H422" s="12"/>
      <c r="I422" s="12">
        <f t="shared" si="99"/>
        <v>11856</v>
      </c>
      <c r="J422" s="12">
        <v>11856</v>
      </c>
      <c r="K422" s="11"/>
    </row>
    <row r="423" spans="1:11" ht="39" customHeight="1" x14ac:dyDescent="0.2">
      <c r="A423" s="8" t="s">
        <v>157</v>
      </c>
      <c r="B423" s="7"/>
      <c r="C423" s="7" t="s">
        <v>158</v>
      </c>
      <c r="D423" s="8"/>
      <c r="E423" s="8"/>
      <c r="F423" s="11">
        <f t="shared" ref="F423:F429" si="102">G423+H423</f>
        <v>27276</v>
      </c>
      <c r="G423" s="11">
        <f t="shared" ref="G423:K426" si="103">G424</f>
        <v>0</v>
      </c>
      <c r="H423" s="11">
        <f t="shared" si="103"/>
        <v>27276</v>
      </c>
      <c r="I423" s="11">
        <f t="shared" si="99"/>
        <v>26535</v>
      </c>
      <c r="J423" s="11">
        <f t="shared" si="103"/>
        <v>0</v>
      </c>
      <c r="K423" s="11">
        <f t="shared" si="103"/>
        <v>26535</v>
      </c>
    </row>
    <row r="424" spans="1:11" ht="46.5" customHeight="1" x14ac:dyDescent="0.2">
      <c r="A424" s="8" t="s">
        <v>159</v>
      </c>
      <c r="B424" s="7"/>
      <c r="C424" s="7" t="s">
        <v>160</v>
      </c>
      <c r="D424" s="8"/>
      <c r="E424" s="8"/>
      <c r="F424" s="11">
        <f t="shared" si="102"/>
        <v>27276</v>
      </c>
      <c r="G424" s="11">
        <f t="shared" si="103"/>
        <v>0</v>
      </c>
      <c r="H424" s="11">
        <f t="shared" si="103"/>
        <v>27276</v>
      </c>
      <c r="I424" s="11">
        <f t="shared" si="99"/>
        <v>26535</v>
      </c>
      <c r="J424" s="11">
        <f t="shared" si="103"/>
        <v>0</v>
      </c>
      <c r="K424" s="11">
        <f t="shared" si="103"/>
        <v>26535</v>
      </c>
    </row>
    <row r="425" spans="1:11" ht="140.25" customHeight="1" x14ac:dyDescent="0.2">
      <c r="A425" s="7" t="s">
        <v>943</v>
      </c>
      <c r="B425" s="8"/>
      <c r="C425" s="7" t="s">
        <v>160</v>
      </c>
      <c r="D425" s="8" t="s">
        <v>127</v>
      </c>
      <c r="E425" s="7"/>
      <c r="F425" s="11">
        <f t="shared" si="102"/>
        <v>27276</v>
      </c>
      <c r="G425" s="11">
        <f t="shared" si="103"/>
        <v>0</v>
      </c>
      <c r="H425" s="11">
        <f t="shared" si="103"/>
        <v>27276</v>
      </c>
      <c r="I425" s="11">
        <f t="shared" si="99"/>
        <v>26535</v>
      </c>
      <c r="J425" s="11">
        <f t="shared" si="103"/>
        <v>0</v>
      </c>
      <c r="K425" s="11">
        <f t="shared" si="103"/>
        <v>26535</v>
      </c>
    </row>
    <row r="426" spans="1:11" ht="130.5" customHeight="1" x14ac:dyDescent="0.2">
      <c r="A426" s="7" t="s">
        <v>1104</v>
      </c>
      <c r="B426" s="8"/>
      <c r="C426" s="7" t="s">
        <v>160</v>
      </c>
      <c r="D426" s="8" t="s">
        <v>128</v>
      </c>
      <c r="E426" s="9"/>
      <c r="F426" s="11">
        <f t="shared" si="102"/>
        <v>27276</v>
      </c>
      <c r="G426" s="11">
        <f t="shared" si="103"/>
        <v>0</v>
      </c>
      <c r="H426" s="11">
        <f t="shared" si="103"/>
        <v>27276</v>
      </c>
      <c r="I426" s="11">
        <f t="shared" si="99"/>
        <v>26535</v>
      </c>
      <c r="J426" s="11">
        <f t="shared" si="103"/>
        <v>0</v>
      </c>
      <c r="K426" s="11">
        <f t="shared" si="103"/>
        <v>26535</v>
      </c>
    </row>
    <row r="427" spans="1:11" ht="307.5" customHeight="1" x14ac:dyDescent="0.2">
      <c r="A427" s="7" t="s">
        <v>161</v>
      </c>
      <c r="B427" s="8"/>
      <c r="C427" s="7" t="s">
        <v>160</v>
      </c>
      <c r="D427" s="8" t="s">
        <v>162</v>
      </c>
      <c r="E427" s="9"/>
      <c r="F427" s="11">
        <f t="shared" si="102"/>
        <v>27276</v>
      </c>
      <c r="G427" s="11">
        <f>G428</f>
        <v>0</v>
      </c>
      <c r="H427" s="11">
        <f>H428</f>
        <v>27276</v>
      </c>
      <c r="I427" s="11">
        <f t="shared" si="99"/>
        <v>26535</v>
      </c>
      <c r="J427" s="11">
        <f>J428</f>
        <v>0</v>
      </c>
      <c r="K427" s="11">
        <f>K428</f>
        <v>26535</v>
      </c>
    </row>
    <row r="428" spans="1:11" ht="177" customHeight="1" x14ac:dyDescent="0.2">
      <c r="A428" s="13" t="s">
        <v>163</v>
      </c>
      <c r="B428" s="8"/>
      <c r="C428" s="13" t="s">
        <v>160</v>
      </c>
      <c r="D428" s="9" t="s">
        <v>1074</v>
      </c>
      <c r="E428" s="9"/>
      <c r="F428" s="12">
        <f t="shared" si="102"/>
        <v>27276</v>
      </c>
      <c r="G428" s="12">
        <f>G429</f>
        <v>0</v>
      </c>
      <c r="H428" s="12">
        <f>H429</f>
        <v>27276</v>
      </c>
      <c r="I428" s="12">
        <f t="shared" ref="I428:I443" si="104">J428+K428</f>
        <v>26535</v>
      </c>
      <c r="J428" s="12">
        <f>J429</f>
        <v>0</v>
      </c>
      <c r="K428" s="12">
        <f>K429</f>
        <v>26535</v>
      </c>
    </row>
    <row r="429" spans="1:11" ht="102" customHeight="1" x14ac:dyDescent="0.2">
      <c r="A429" s="9" t="s">
        <v>155</v>
      </c>
      <c r="B429" s="8"/>
      <c r="C429" s="13" t="s">
        <v>160</v>
      </c>
      <c r="D429" s="9" t="s">
        <v>1074</v>
      </c>
      <c r="E429" s="9" t="s">
        <v>156</v>
      </c>
      <c r="F429" s="12">
        <f t="shared" si="102"/>
        <v>27276</v>
      </c>
      <c r="G429" s="12"/>
      <c r="H429" s="12">
        <f>26535+741</f>
        <v>27276</v>
      </c>
      <c r="I429" s="12">
        <f t="shared" si="104"/>
        <v>26535</v>
      </c>
      <c r="J429" s="12"/>
      <c r="K429" s="12">
        <v>26535</v>
      </c>
    </row>
    <row r="430" spans="1:11" ht="128.25" customHeight="1" x14ac:dyDescent="0.2">
      <c r="A430" s="8" t="s">
        <v>287</v>
      </c>
      <c r="B430" s="8" t="s">
        <v>288</v>
      </c>
      <c r="C430" s="8"/>
      <c r="D430" s="8"/>
      <c r="E430" s="8"/>
      <c r="F430" s="11">
        <f t="shared" ref="F430:F438" si="105">G430+H430</f>
        <v>38419</v>
      </c>
      <c r="G430" s="11">
        <f>G431+G444</f>
        <v>38419</v>
      </c>
      <c r="H430" s="11">
        <f>H431+H444</f>
        <v>0</v>
      </c>
      <c r="I430" s="11">
        <f t="shared" si="104"/>
        <v>38419</v>
      </c>
      <c r="J430" s="11">
        <f>J431+J444</f>
        <v>38419</v>
      </c>
      <c r="K430" s="11">
        <f>K431+K444</f>
        <v>0</v>
      </c>
    </row>
    <row r="431" spans="1:11" ht="39" customHeight="1" x14ac:dyDescent="0.2">
      <c r="A431" s="28" t="s">
        <v>878</v>
      </c>
      <c r="B431" s="8"/>
      <c r="C431" s="8" t="s">
        <v>208</v>
      </c>
      <c r="D431" s="25"/>
      <c r="E431" s="8"/>
      <c r="F431" s="11">
        <f t="shared" si="105"/>
        <v>38069</v>
      </c>
      <c r="G431" s="11">
        <f>G432+G439</f>
        <v>38069</v>
      </c>
      <c r="H431" s="11">
        <f>H432+H439</f>
        <v>0</v>
      </c>
      <c r="I431" s="11">
        <f t="shared" si="104"/>
        <v>38069</v>
      </c>
      <c r="J431" s="11">
        <f>J432+J439</f>
        <v>38069</v>
      </c>
      <c r="K431" s="11">
        <f>K432+K439</f>
        <v>0</v>
      </c>
    </row>
    <row r="432" spans="1:11" ht="164.45" customHeight="1" x14ac:dyDescent="0.2">
      <c r="A432" s="8" t="s">
        <v>1086</v>
      </c>
      <c r="B432" s="8"/>
      <c r="C432" s="8" t="s">
        <v>284</v>
      </c>
      <c r="D432" s="8"/>
      <c r="E432" s="8"/>
      <c r="F432" s="11">
        <f t="shared" si="105"/>
        <v>34769</v>
      </c>
      <c r="G432" s="11">
        <f t="shared" ref="G432:K434" si="106">G433</f>
        <v>34769</v>
      </c>
      <c r="H432" s="11">
        <f t="shared" si="106"/>
        <v>0</v>
      </c>
      <c r="I432" s="11">
        <f t="shared" si="104"/>
        <v>34769</v>
      </c>
      <c r="J432" s="11">
        <f t="shared" si="106"/>
        <v>34769</v>
      </c>
      <c r="K432" s="11">
        <f t="shared" si="106"/>
        <v>0</v>
      </c>
    </row>
    <row r="433" spans="1:11" ht="33" x14ac:dyDescent="0.2">
      <c r="A433" s="7" t="s">
        <v>146</v>
      </c>
      <c r="B433" s="8"/>
      <c r="C433" s="8" t="s">
        <v>284</v>
      </c>
      <c r="D433" s="8" t="s">
        <v>147</v>
      </c>
      <c r="E433" s="8"/>
      <c r="F433" s="11">
        <f t="shared" si="105"/>
        <v>34769</v>
      </c>
      <c r="G433" s="11">
        <f t="shared" si="106"/>
        <v>34769</v>
      </c>
      <c r="H433" s="11">
        <f t="shared" si="106"/>
        <v>0</v>
      </c>
      <c r="I433" s="11">
        <f t="shared" si="104"/>
        <v>34769</v>
      </c>
      <c r="J433" s="11">
        <f t="shared" si="106"/>
        <v>34769</v>
      </c>
      <c r="K433" s="11">
        <f t="shared" si="106"/>
        <v>0</v>
      </c>
    </row>
    <row r="434" spans="1:11" ht="122.45" customHeight="1" x14ac:dyDescent="0.2">
      <c r="A434" s="7" t="s">
        <v>148</v>
      </c>
      <c r="B434" s="8"/>
      <c r="C434" s="8" t="s">
        <v>284</v>
      </c>
      <c r="D434" s="8" t="s">
        <v>149</v>
      </c>
      <c r="E434" s="8"/>
      <c r="F434" s="11">
        <f t="shared" si="105"/>
        <v>34769</v>
      </c>
      <c r="G434" s="11">
        <f t="shared" si="106"/>
        <v>34769</v>
      </c>
      <c r="H434" s="11">
        <f t="shared" si="106"/>
        <v>0</v>
      </c>
      <c r="I434" s="11">
        <f t="shared" si="104"/>
        <v>34769</v>
      </c>
      <c r="J434" s="11">
        <f t="shared" si="106"/>
        <v>34769</v>
      </c>
      <c r="K434" s="11">
        <f t="shared" si="106"/>
        <v>0</v>
      </c>
    </row>
    <row r="435" spans="1:11" ht="71.25" customHeight="1" x14ac:dyDescent="0.2">
      <c r="A435" s="9" t="s">
        <v>69</v>
      </c>
      <c r="B435" s="9"/>
      <c r="C435" s="9" t="s">
        <v>284</v>
      </c>
      <c r="D435" s="9" t="s">
        <v>150</v>
      </c>
      <c r="E435" s="9"/>
      <c r="F435" s="12">
        <f t="shared" si="105"/>
        <v>34769</v>
      </c>
      <c r="G435" s="12">
        <f>G436+G437+G438</f>
        <v>34769</v>
      </c>
      <c r="H435" s="12">
        <f>H436+H437+H438</f>
        <v>0</v>
      </c>
      <c r="I435" s="12">
        <f t="shared" si="104"/>
        <v>34769</v>
      </c>
      <c r="J435" s="12">
        <f>J436+J437+J438</f>
        <v>34769</v>
      </c>
      <c r="K435" s="12">
        <f>K436+K437+K438</f>
        <v>0</v>
      </c>
    </row>
    <row r="436" spans="1:11" ht="210.75" customHeight="1" x14ac:dyDescent="0.2">
      <c r="A436" s="13" t="s">
        <v>17</v>
      </c>
      <c r="B436" s="9"/>
      <c r="C436" s="9" t="s">
        <v>284</v>
      </c>
      <c r="D436" s="9" t="s">
        <v>150</v>
      </c>
      <c r="E436" s="9" t="s">
        <v>11</v>
      </c>
      <c r="F436" s="12">
        <f t="shared" si="105"/>
        <v>29264</v>
      </c>
      <c r="G436" s="12">
        <v>29264</v>
      </c>
      <c r="H436" s="12"/>
      <c r="I436" s="12">
        <f t="shared" si="104"/>
        <v>29264</v>
      </c>
      <c r="J436" s="12">
        <v>29264</v>
      </c>
      <c r="K436" s="12"/>
    </row>
    <row r="437" spans="1:11" ht="93" customHeight="1" x14ac:dyDescent="0.2">
      <c r="A437" s="9" t="s">
        <v>18</v>
      </c>
      <c r="B437" s="9"/>
      <c r="C437" s="9" t="s">
        <v>284</v>
      </c>
      <c r="D437" s="9" t="s">
        <v>150</v>
      </c>
      <c r="E437" s="9" t="s">
        <v>12</v>
      </c>
      <c r="F437" s="12">
        <f t="shared" si="105"/>
        <v>5465</v>
      </c>
      <c r="G437" s="12">
        <v>5465</v>
      </c>
      <c r="H437" s="12"/>
      <c r="I437" s="12">
        <f t="shared" si="104"/>
        <v>5465</v>
      </c>
      <c r="J437" s="12">
        <v>5465</v>
      </c>
      <c r="K437" s="12"/>
    </row>
    <row r="438" spans="1:11" ht="33" x14ac:dyDescent="0.2">
      <c r="A438" s="9" t="s">
        <v>15</v>
      </c>
      <c r="B438" s="9"/>
      <c r="C438" s="9" t="s">
        <v>284</v>
      </c>
      <c r="D438" s="9" t="s">
        <v>150</v>
      </c>
      <c r="E438" s="9" t="s">
        <v>14</v>
      </c>
      <c r="F438" s="12">
        <f t="shared" si="105"/>
        <v>40</v>
      </c>
      <c r="G438" s="12">
        <v>40</v>
      </c>
      <c r="H438" s="12"/>
      <c r="I438" s="12">
        <f t="shared" si="104"/>
        <v>40</v>
      </c>
      <c r="J438" s="12">
        <v>40</v>
      </c>
      <c r="K438" s="12"/>
    </row>
    <row r="439" spans="1:11" ht="21" customHeight="1" x14ac:dyDescent="0.2">
      <c r="A439" s="8" t="s">
        <v>289</v>
      </c>
      <c r="B439" s="8"/>
      <c r="C439" s="8" t="s">
        <v>290</v>
      </c>
      <c r="D439" s="8"/>
      <c r="E439" s="8"/>
      <c r="F439" s="11">
        <f t="shared" ref="F439:F449" si="107">G439+H439</f>
        <v>3300</v>
      </c>
      <c r="G439" s="11">
        <f t="shared" ref="G439:K442" si="108">G440</f>
        <v>3300</v>
      </c>
      <c r="H439" s="11">
        <f t="shared" si="108"/>
        <v>0</v>
      </c>
      <c r="I439" s="11">
        <f t="shared" si="104"/>
        <v>3300</v>
      </c>
      <c r="J439" s="11">
        <f t="shared" si="108"/>
        <v>3300</v>
      </c>
      <c r="K439" s="11">
        <f t="shared" si="108"/>
        <v>0</v>
      </c>
    </row>
    <row r="440" spans="1:11" ht="33" x14ac:dyDescent="0.2">
      <c r="A440" s="7" t="s">
        <v>146</v>
      </c>
      <c r="B440" s="8"/>
      <c r="C440" s="8" t="s">
        <v>290</v>
      </c>
      <c r="D440" s="8" t="s">
        <v>147</v>
      </c>
      <c r="E440" s="8"/>
      <c r="F440" s="11">
        <f t="shared" si="107"/>
        <v>3300</v>
      </c>
      <c r="G440" s="11">
        <f t="shared" si="108"/>
        <v>3300</v>
      </c>
      <c r="H440" s="11">
        <f t="shared" si="108"/>
        <v>0</v>
      </c>
      <c r="I440" s="11">
        <f t="shared" si="104"/>
        <v>3300</v>
      </c>
      <c r="J440" s="11">
        <f t="shared" si="108"/>
        <v>3300</v>
      </c>
      <c r="K440" s="11">
        <f t="shared" si="108"/>
        <v>0</v>
      </c>
    </row>
    <row r="441" spans="1:11" ht="120.75" customHeight="1" x14ac:dyDescent="0.2">
      <c r="A441" s="7" t="s">
        <v>148</v>
      </c>
      <c r="B441" s="8"/>
      <c r="C441" s="8" t="s">
        <v>290</v>
      </c>
      <c r="D441" s="8" t="s">
        <v>149</v>
      </c>
      <c r="E441" s="8"/>
      <c r="F441" s="11">
        <f t="shared" si="107"/>
        <v>3300</v>
      </c>
      <c r="G441" s="11">
        <f t="shared" si="108"/>
        <v>3300</v>
      </c>
      <c r="H441" s="11">
        <f t="shared" si="108"/>
        <v>0</v>
      </c>
      <c r="I441" s="11">
        <f t="shared" si="104"/>
        <v>3300</v>
      </c>
      <c r="J441" s="11">
        <f t="shared" si="108"/>
        <v>3300</v>
      </c>
      <c r="K441" s="11">
        <f t="shared" si="108"/>
        <v>0</v>
      </c>
    </row>
    <row r="442" spans="1:11" ht="52.5" customHeight="1" x14ac:dyDescent="0.2">
      <c r="A442" s="9" t="s">
        <v>291</v>
      </c>
      <c r="B442" s="9"/>
      <c r="C442" s="9" t="s">
        <v>290</v>
      </c>
      <c r="D442" s="9" t="s">
        <v>292</v>
      </c>
      <c r="E442" s="9"/>
      <c r="F442" s="12">
        <f t="shared" si="107"/>
        <v>3300</v>
      </c>
      <c r="G442" s="12">
        <f t="shared" si="108"/>
        <v>3300</v>
      </c>
      <c r="H442" s="12">
        <f t="shared" si="108"/>
        <v>0</v>
      </c>
      <c r="I442" s="12">
        <f t="shared" si="104"/>
        <v>3300</v>
      </c>
      <c r="J442" s="12">
        <f t="shared" si="108"/>
        <v>3300</v>
      </c>
      <c r="K442" s="12">
        <f t="shared" si="108"/>
        <v>0</v>
      </c>
    </row>
    <row r="443" spans="1:11" ht="33" x14ac:dyDescent="0.2">
      <c r="A443" s="9" t="s">
        <v>15</v>
      </c>
      <c r="B443" s="9"/>
      <c r="C443" s="9" t="s">
        <v>290</v>
      </c>
      <c r="D443" s="9" t="s">
        <v>292</v>
      </c>
      <c r="E443" s="9" t="s">
        <v>14</v>
      </c>
      <c r="F443" s="12">
        <f t="shared" si="107"/>
        <v>3300</v>
      </c>
      <c r="G443" s="12">
        <v>3300</v>
      </c>
      <c r="H443" s="12"/>
      <c r="I443" s="12">
        <f t="shared" si="104"/>
        <v>3300</v>
      </c>
      <c r="J443" s="12">
        <v>3300</v>
      </c>
      <c r="K443" s="12"/>
    </row>
    <row r="444" spans="1:11" ht="90.75" customHeight="1" x14ac:dyDescent="0.2">
      <c r="A444" s="8" t="s">
        <v>261</v>
      </c>
      <c r="B444" s="8"/>
      <c r="C444" s="8" t="s">
        <v>262</v>
      </c>
      <c r="D444" s="8"/>
      <c r="E444" s="8"/>
      <c r="F444" s="11">
        <f t="shared" si="107"/>
        <v>350</v>
      </c>
      <c r="G444" s="11">
        <f t="shared" ref="G444:H448" si="109">G445</f>
        <v>350</v>
      </c>
      <c r="H444" s="11">
        <f t="shared" si="109"/>
        <v>0</v>
      </c>
      <c r="I444" s="11">
        <f t="shared" ref="I444:I449" si="110">J444+K444</f>
        <v>350</v>
      </c>
      <c r="J444" s="11">
        <f t="shared" ref="J444:K448" si="111">J445</f>
        <v>350</v>
      </c>
      <c r="K444" s="11">
        <f t="shared" si="111"/>
        <v>0</v>
      </c>
    </row>
    <row r="445" spans="1:11" ht="105" customHeight="1" x14ac:dyDescent="0.2">
      <c r="A445" s="8" t="s">
        <v>263</v>
      </c>
      <c r="B445" s="8"/>
      <c r="C445" s="8" t="s">
        <v>264</v>
      </c>
      <c r="D445" s="8"/>
      <c r="E445" s="8"/>
      <c r="F445" s="11">
        <f t="shared" si="107"/>
        <v>350</v>
      </c>
      <c r="G445" s="11">
        <f t="shared" si="109"/>
        <v>350</v>
      </c>
      <c r="H445" s="11">
        <f t="shared" si="109"/>
        <v>0</v>
      </c>
      <c r="I445" s="11">
        <f t="shared" si="110"/>
        <v>350</v>
      </c>
      <c r="J445" s="11">
        <f t="shared" si="111"/>
        <v>350</v>
      </c>
      <c r="K445" s="11">
        <f t="shared" si="111"/>
        <v>0</v>
      </c>
    </row>
    <row r="446" spans="1:11" ht="33" x14ac:dyDescent="0.2">
      <c r="A446" s="7" t="s">
        <v>146</v>
      </c>
      <c r="B446" s="8"/>
      <c r="C446" s="8" t="s">
        <v>264</v>
      </c>
      <c r="D446" s="8" t="s">
        <v>147</v>
      </c>
      <c r="E446" s="8"/>
      <c r="F446" s="11">
        <f t="shared" si="107"/>
        <v>350</v>
      </c>
      <c r="G446" s="11">
        <f t="shared" si="109"/>
        <v>350</v>
      </c>
      <c r="H446" s="11">
        <f t="shared" si="109"/>
        <v>0</v>
      </c>
      <c r="I446" s="11">
        <f t="shared" si="110"/>
        <v>350</v>
      </c>
      <c r="J446" s="11">
        <f t="shared" si="111"/>
        <v>350</v>
      </c>
      <c r="K446" s="11">
        <f t="shared" si="111"/>
        <v>0</v>
      </c>
    </row>
    <row r="447" spans="1:11" ht="123" customHeight="1" x14ac:dyDescent="0.2">
      <c r="A447" s="7" t="s">
        <v>148</v>
      </c>
      <c r="B447" s="8"/>
      <c r="C447" s="8" t="s">
        <v>264</v>
      </c>
      <c r="D447" s="8" t="s">
        <v>149</v>
      </c>
      <c r="E447" s="8"/>
      <c r="F447" s="11">
        <f t="shared" si="107"/>
        <v>350</v>
      </c>
      <c r="G447" s="11">
        <f t="shared" si="109"/>
        <v>350</v>
      </c>
      <c r="H447" s="11">
        <f t="shared" si="109"/>
        <v>0</v>
      </c>
      <c r="I447" s="11">
        <f t="shared" si="110"/>
        <v>350</v>
      </c>
      <c r="J447" s="11">
        <f t="shared" si="111"/>
        <v>350</v>
      </c>
      <c r="K447" s="11">
        <f t="shared" si="111"/>
        <v>0</v>
      </c>
    </row>
    <row r="448" spans="1:11" ht="33" x14ac:dyDescent="0.2">
      <c r="A448" s="13" t="s">
        <v>265</v>
      </c>
      <c r="B448" s="9"/>
      <c r="C448" s="9" t="s">
        <v>264</v>
      </c>
      <c r="D448" s="9" t="s">
        <v>266</v>
      </c>
      <c r="E448" s="9"/>
      <c r="F448" s="12">
        <f t="shared" si="107"/>
        <v>350</v>
      </c>
      <c r="G448" s="12">
        <f t="shared" si="109"/>
        <v>350</v>
      </c>
      <c r="H448" s="12">
        <f t="shared" si="109"/>
        <v>0</v>
      </c>
      <c r="I448" s="12">
        <f t="shared" si="110"/>
        <v>350</v>
      </c>
      <c r="J448" s="12">
        <f t="shared" si="111"/>
        <v>350</v>
      </c>
      <c r="K448" s="12">
        <f t="shared" si="111"/>
        <v>0</v>
      </c>
    </row>
    <row r="449" spans="1:11" ht="49.5" x14ac:dyDescent="0.2">
      <c r="A449" s="9" t="s">
        <v>267</v>
      </c>
      <c r="B449" s="9"/>
      <c r="C449" s="9" t="s">
        <v>264</v>
      </c>
      <c r="D449" s="9" t="s">
        <v>266</v>
      </c>
      <c r="E449" s="9" t="s">
        <v>268</v>
      </c>
      <c r="F449" s="12">
        <f t="shared" si="107"/>
        <v>350</v>
      </c>
      <c r="G449" s="12">
        <v>350</v>
      </c>
      <c r="H449" s="12"/>
      <c r="I449" s="12">
        <f t="shared" si="110"/>
        <v>350</v>
      </c>
      <c r="J449" s="12">
        <v>350</v>
      </c>
      <c r="K449" s="12"/>
    </row>
    <row r="450" spans="1:11" ht="169.5" customHeight="1" x14ac:dyDescent="0.2">
      <c r="A450" s="8" t="s">
        <v>825</v>
      </c>
      <c r="B450" s="8" t="s">
        <v>293</v>
      </c>
      <c r="C450" s="8"/>
      <c r="D450" s="9"/>
      <c r="E450" s="9"/>
      <c r="F450" s="11">
        <f>SUM(G450:H450)</f>
        <v>193322.4</v>
      </c>
      <c r="G450" s="11">
        <f>G451+G458</f>
        <v>193043.4</v>
      </c>
      <c r="H450" s="11">
        <f>H451+H458</f>
        <v>279</v>
      </c>
      <c r="I450" s="11">
        <f>SUM(J450:K450)</f>
        <v>190318</v>
      </c>
      <c r="J450" s="11">
        <f>J451+J458</f>
        <v>190039</v>
      </c>
      <c r="K450" s="11">
        <f>K451+K458</f>
        <v>279</v>
      </c>
    </row>
    <row r="451" spans="1:11" ht="33" x14ac:dyDescent="0.2">
      <c r="A451" s="8" t="s">
        <v>103</v>
      </c>
      <c r="B451" s="8"/>
      <c r="C451" s="8" t="s">
        <v>104</v>
      </c>
      <c r="D451" s="9"/>
      <c r="E451" s="9"/>
      <c r="F451" s="11">
        <f>SUM(G451:H451)</f>
        <v>3000</v>
      </c>
      <c r="G451" s="11">
        <f>G452</f>
        <v>3000</v>
      </c>
      <c r="H451" s="11">
        <f>H452</f>
        <v>0</v>
      </c>
      <c r="I451" s="11">
        <f>SUM(J451:K451)</f>
        <v>3000</v>
      </c>
      <c r="J451" s="11">
        <f>J452</f>
        <v>3000</v>
      </c>
      <c r="K451" s="11">
        <f>K452</f>
        <v>0</v>
      </c>
    </row>
    <row r="452" spans="1:11" ht="45.75" customHeight="1" x14ac:dyDescent="0.2">
      <c r="A452" s="8" t="s">
        <v>294</v>
      </c>
      <c r="B452" s="8"/>
      <c r="C452" s="8" t="s">
        <v>295</v>
      </c>
      <c r="D452" s="9"/>
      <c r="E452" s="9"/>
      <c r="F452" s="11">
        <f>SUM(G452:H452)</f>
        <v>3000</v>
      </c>
      <c r="G452" s="11">
        <f>SUM(G453)</f>
        <v>3000</v>
      </c>
      <c r="H452" s="11">
        <f>SUM(H453)</f>
        <v>0</v>
      </c>
      <c r="I452" s="11">
        <f>SUM(J452:K452)</f>
        <v>3000</v>
      </c>
      <c r="J452" s="11">
        <f>SUM(J453)</f>
        <v>3000</v>
      </c>
      <c r="K452" s="11">
        <f>SUM(K453)</f>
        <v>0</v>
      </c>
    </row>
    <row r="453" spans="1:11" ht="198.75" customHeight="1" x14ac:dyDescent="0.2">
      <c r="A453" s="8" t="s">
        <v>929</v>
      </c>
      <c r="B453" s="8"/>
      <c r="C453" s="8" t="s">
        <v>295</v>
      </c>
      <c r="D453" s="8" t="s">
        <v>245</v>
      </c>
      <c r="E453" s="8"/>
      <c r="F453" s="11">
        <f>SUM(G453:H453)</f>
        <v>3000</v>
      </c>
      <c r="G453" s="11">
        <f t="shared" ref="G453:H456" si="112">G454</f>
        <v>3000</v>
      </c>
      <c r="H453" s="11">
        <f t="shared" si="112"/>
        <v>0</v>
      </c>
      <c r="I453" s="11">
        <f>J453+K453</f>
        <v>3000</v>
      </c>
      <c r="J453" s="11">
        <f t="shared" ref="J453:K456" si="113">J454</f>
        <v>3000</v>
      </c>
      <c r="K453" s="11">
        <f t="shared" si="113"/>
        <v>0</v>
      </c>
    </row>
    <row r="454" spans="1:11" ht="77.25" customHeight="1" x14ac:dyDescent="0.2">
      <c r="A454" s="8" t="s">
        <v>974</v>
      </c>
      <c r="B454" s="8"/>
      <c r="C454" s="8" t="s">
        <v>295</v>
      </c>
      <c r="D454" s="8" t="s">
        <v>296</v>
      </c>
      <c r="E454" s="8"/>
      <c r="F454" s="11">
        <f>SUM(G454:H454)</f>
        <v>3000</v>
      </c>
      <c r="G454" s="11">
        <f t="shared" si="112"/>
        <v>3000</v>
      </c>
      <c r="H454" s="11">
        <f t="shared" si="112"/>
        <v>0</v>
      </c>
      <c r="I454" s="11">
        <f>SUM(J454:K454)</f>
        <v>3000</v>
      </c>
      <c r="J454" s="11">
        <f t="shared" si="113"/>
        <v>3000</v>
      </c>
      <c r="K454" s="11">
        <f t="shared" si="113"/>
        <v>0</v>
      </c>
    </row>
    <row r="455" spans="1:11" ht="220.5" customHeight="1" x14ac:dyDescent="0.2">
      <c r="A455" s="8" t="s">
        <v>826</v>
      </c>
      <c r="B455" s="8"/>
      <c r="C455" s="8" t="s">
        <v>295</v>
      </c>
      <c r="D455" s="8" t="s">
        <v>301</v>
      </c>
      <c r="E455" s="8"/>
      <c r="F455" s="11">
        <f>G455+H455</f>
        <v>3000</v>
      </c>
      <c r="G455" s="11">
        <f t="shared" si="112"/>
        <v>3000</v>
      </c>
      <c r="H455" s="11">
        <f t="shared" si="112"/>
        <v>0</v>
      </c>
      <c r="I455" s="11">
        <f>J455+K455</f>
        <v>3000</v>
      </c>
      <c r="J455" s="11">
        <f t="shared" si="113"/>
        <v>3000</v>
      </c>
      <c r="K455" s="11">
        <f t="shared" si="113"/>
        <v>0</v>
      </c>
    </row>
    <row r="456" spans="1:11" ht="42.75" customHeight="1" x14ac:dyDescent="0.2">
      <c r="A456" s="13" t="s">
        <v>299</v>
      </c>
      <c r="B456" s="9"/>
      <c r="C456" s="9" t="s">
        <v>295</v>
      </c>
      <c r="D456" s="9" t="s">
        <v>302</v>
      </c>
      <c r="E456" s="9"/>
      <c r="F456" s="12">
        <f>G456+H456</f>
        <v>3000</v>
      </c>
      <c r="G456" s="12">
        <f t="shared" si="112"/>
        <v>3000</v>
      </c>
      <c r="H456" s="12">
        <f t="shared" si="112"/>
        <v>0</v>
      </c>
      <c r="I456" s="12">
        <f>J456+K456</f>
        <v>3000</v>
      </c>
      <c r="J456" s="12">
        <f t="shared" si="113"/>
        <v>3000</v>
      </c>
      <c r="K456" s="12">
        <f t="shared" si="113"/>
        <v>0</v>
      </c>
    </row>
    <row r="457" spans="1:11" ht="93" customHeight="1" x14ac:dyDescent="0.2">
      <c r="A457" s="9" t="s">
        <v>18</v>
      </c>
      <c r="B457" s="9"/>
      <c r="C457" s="9" t="s">
        <v>295</v>
      </c>
      <c r="D457" s="9" t="s">
        <v>302</v>
      </c>
      <c r="E457" s="9" t="s">
        <v>12</v>
      </c>
      <c r="F457" s="12">
        <f>G457+H457</f>
        <v>3000</v>
      </c>
      <c r="G457" s="12">
        <f>24742-2000-19742</f>
        <v>3000</v>
      </c>
      <c r="H457" s="12"/>
      <c r="I457" s="12">
        <f>J457+K457</f>
        <v>3000</v>
      </c>
      <c r="J457" s="12">
        <f>24742-2000-19742</f>
        <v>3000</v>
      </c>
      <c r="K457" s="12"/>
    </row>
    <row r="458" spans="1:11" ht="54.75" customHeight="1" x14ac:dyDescent="0.2">
      <c r="A458" s="8" t="s">
        <v>151</v>
      </c>
      <c r="B458" s="8"/>
      <c r="C458" s="8" t="s">
        <v>152</v>
      </c>
      <c r="D458" s="8"/>
      <c r="E458" s="8"/>
      <c r="F458" s="11">
        <f>SUM(G458:H458)</f>
        <v>190322.4</v>
      </c>
      <c r="G458" s="11">
        <f>G459+G471+G495</f>
        <v>190043.4</v>
      </c>
      <c r="H458" s="11">
        <f>H459+H471+H495</f>
        <v>279</v>
      </c>
      <c r="I458" s="11">
        <f>SUM(J458:K458)</f>
        <v>187318</v>
      </c>
      <c r="J458" s="11">
        <f>J459+J471+J495</f>
        <v>187039</v>
      </c>
      <c r="K458" s="11">
        <f>K459+K471+K495</f>
        <v>279</v>
      </c>
    </row>
    <row r="459" spans="1:11" ht="36" customHeight="1" x14ac:dyDescent="0.2">
      <c r="A459" s="8" t="s">
        <v>153</v>
      </c>
      <c r="B459" s="8"/>
      <c r="C459" s="8" t="s">
        <v>154</v>
      </c>
      <c r="D459" s="8" t="s">
        <v>303</v>
      </c>
      <c r="E459" s="8" t="s">
        <v>303</v>
      </c>
      <c r="F459" s="11">
        <f>SUM(G459:H459)</f>
        <v>19050.400000000001</v>
      </c>
      <c r="G459" s="11">
        <f>G460</f>
        <v>19050.400000000001</v>
      </c>
      <c r="H459" s="11">
        <f>H460</f>
        <v>0</v>
      </c>
      <c r="I459" s="11">
        <f>SUM(J459:K459)</f>
        <v>16060</v>
      </c>
      <c r="J459" s="11">
        <f>J460</f>
        <v>16060</v>
      </c>
      <c r="K459" s="11">
        <f>K460</f>
        <v>0</v>
      </c>
    </row>
    <row r="460" spans="1:11" ht="111.75" customHeight="1" x14ac:dyDescent="0.2">
      <c r="A460" s="8" t="s">
        <v>930</v>
      </c>
      <c r="B460" s="8"/>
      <c r="C460" s="8" t="s">
        <v>154</v>
      </c>
      <c r="D460" s="8" t="s">
        <v>249</v>
      </c>
      <c r="E460" s="8"/>
      <c r="F460" s="11">
        <f>SUM(G460:H460)</f>
        <v>19050.400000000001</v>
      </c>
      <c r="G460" s="11">
        <f>G461</f>
        <v>19050.400000000001</v>
      </c>
      <c r="H460" s="11">
        <f>H461</f>
        <v>0</v>
      </c>
      <c r="I460" s="11">
        <f>SUM(J460:K460)</f>
        <v>16060</v>
      </c>
      <c r="J460" s="11">
        <f>J461</f>
        <v>16060</v>
      </c>
      <c r="K460" s="11">
        <f>K461</f>
        <v>0</v>
      </c>
    </row>
    <row r="461" spans="1:11" ht="120" customHeight="1" x14ac:dyDescent="0.2">
      <c r="A461" s="8" t="s">
        <v>975</v>
      </c>
      <c r="B461" s="8"/>
      <c r="C461" s="8" t="s">
        <v>154</v>
      </c>
      <c r="D461" s="8" t="s">
        <v>304</v>
      </c>
      <c r="E461" s="8"/>
      <c r="F461" s="11">
        <f>SUM(G461:H461)</f>
        <v>19050.400000000001</v>
      </c>
      <c r="G461" s="11">
        <f>G462+G465+G468</f>
        <v>19050.400000000001</v>
      </c>
      <c r="H461" s="11">
        <f>H462+H465+H468</f>
        <v>0</v>
      </c>
      <c r="I461" s="11">
        <f>SUM(J461:K461)</f>
        <v>16060</v>
      </c>
      <c r="J461" s="11">
        <f>J462+J465+J468</f>
        <v>16060</v>
      </c>
      <c r="K461" s="11">
        <f>K462+K465+K468</f>
        <v>0</v>
      </c>
    </row>
    <row r="462" spans="1:11" ht="255.75" customHeight="1" x14ac:dyDescent="0.2">
      <c r="A462" s="8" t="s">
        <v>827</v>
      </c>
      <c r="B462" s="8"/>
      <c r="C462" s="8" t="s">
        <v>154</v>
      </c>
      <c r="D462" s="8" t="s">
        <v>305</v>
      </c>
      <c r="E462" s="8"/>
      <c r="F462" s="11">
        <f>G462+H462</f>
        <v>15560</v>
      </c>
      <c r="G462" s="11">
        <f>G463</f>
        <v>15560</v>
      </c>
      <c r="H462" s="11">
        <f>H463</f>
        <v>0</v>
      </c>
      <c r="I462" s="11">
        <f>J462+K462</f>
        <v>15560</v>
      </c>
      <c r="J462" s="11">
        <f>J463</f>
        <v>15560</v>
      </c>
      <c r="K462" s="11">
        <f>K463</f>
        <v>0</v>
      </c>
    </row>
    <row r="463" spans="1:11" ht="19.5" customHeight="1" x14ac:dyDescent="0.2">
      <c r="A463" s="14" t="s">
        <v>42</v>
      </c>
      <c r="B463" s="9"/>
      <c r="C463" s="9" t="s">
        <v>154</v>
      </c>
      <c r="D463" s="9" t="s">
        <v>306</v>
      </c>
      <c r="E463" s="9"/>
      <c r="F463" s="12">
        <f>G463+H463</f>
        <v>15560</v>
      </c>
      <c r="G463" s="12">
        <f>G464</f>
        <v>15560</v>
      </c>
      <c r="H463" s="12"/>
      <c r="I463" s="12">
        <f>J463+K463</f>
        <v>15560</v>
      </c>
      <c r="J463" s="12">
        <f>J464</f>
        <v>15560</v>
      </c>
      <c r="K463" s="12"/>
    </row>
    <row r="464" spans="1:11" ht="93" customHeight="1" x14ac:dyDescent="0.2">
      <c r="A464" s="9" t="s">
        <v>18</v>
      </c>
      <c r="B464" s="9"/>
      <c r="C464" s="9" t="s">
        <v>154</v>
      </c>
      <c r="D464" s="9" t="s">
        <v>306</v>
      </c>
      <c r="E464" s="9" t="s">
        <v>12</v>
      </c>
      <c r="F464" s="12">
        <f>SUM(G464:H464)</f>
        <v>15560</v>
      </c>
      <c r="G464" s="12">
        <v>15560</v>
      </c>
      <c r="H464" s="12"/>
      <c r="I464" s="12">
        <f>SUM(J464:K464)</f>
        <v>15560</v>
      </c>
      <c r="J464" s="12">
        <v>15560</v>
      </c>
      <c r="K464" s="12"/>
    </row>
    <row r="465" spans="1:11" ht="110.25" customHeight="1" x14ac:dyDescent="0.2">
      <c r="A465" s="8" t="s">
        <v>1145</v>
      </c>
      <c r="B465" s="8"/>
      <c r="C465" s="8" t="s">
        <v>154</v>
      </c>
      <c r="D465" s="8" t="s">
        <v>1146</v>
      </c>
      <c r="E465" s="8"/>
      <c r="F465" s="12">
        <f t="shared" ref="F465:F467" si="114">SUM(G465:H465)</f>
        <v>2990.4</v>
      </c>
      <c r="G465" s="12">
        <f>G466</f>
        <v>2990.4</v>
      </c>
      <c r="H465" s="12">
        <f>H466</f>
        <v>0</v>
      </c>
      <c r="I465" s="12">
        <f t="shared" ref="I465:I467" si="115">SUM(J465:K465)</f>
        <v>0</v>
      </c>
      <c r="J465" s="12">
        <f>J466</f>
        <v>0</v>
      </c>
      <c r="K465" s="12">
        <f>K466</f>
        <v>0</v>
      </c>
    </row>
    <row r="466" spans="1:11" ht="64.5" customHeight="1" x14ac:dyDescent="0.2">
      <c r="A466" s="14" t="s">
        <v>307</v>
      </c>
      <c r="B466" s="9"/>
      <c r="C466" s="9" t="s">
        <v>154</v>
      </c>
      <c r="D466" s="9" t="s">
        <v>1147</v>
      </c>
      <c r="E466" s="9"/>
      <c r="F466" s="12">
        <f t="shared" si="114"/>
        <v>2990.4</v>
      </c>
      <c r="G466" s="12">
        <f>G467</f>
        <v>2990.4</v>
      </c>
      <c r="H466" s="12">
        <f>H467</f>
        <v>0</v>
      </c>
      <c r="I466" s="12">
        <f t="shared" si="115"/>
        <v>0</v>
      </c>
      <c r="J466" s="12">
        <f>J467</f>
        <v>0</v>
      </c>
      <c r="K466" s="12">
        <f>K467</f>
        <v>0</v>
      </c>
    </row>
    <row r="467" spans="1:11" ht="93" customHeight="1" x14ac:dyDescent="0.2">
      <c r="A467" s="9" t="s">
        <v>18</v>
      </c>
      <c r="B467" s="9"/>
      <c r="C467" s="9" t="s">
        <v>154</v>
      </c>
      <c r="D467" s="9" t="s">
        <v>1147</v>
      </c>
      <c r="E467" s="9" t="s">
        <v>12</v>
      </c>
      <c r="F467" s="12">
        <f t="shared" si="114"/>
        <v>2990.4</v>
      </c>
      <c r="G467" s="12">
        <v>2990.4</v>
      </c>
      <c r="H467" s="12">
        <v>0</v>
      </c>
      <c r="I467" s="12">
        <f t="shared" si="115"/>
        <v>0</v>
      </c>
      <c r="J467" s="12">
        <v>0</v>
      </c>
      <c r="K467" s="12">
        <v>0</v>
      </c>
    </row>
    <row r="468" spans="1:11" ht="192" customHeight="1" x14ac:dyDescent="0.2">
      <c r="A468" s="8" t="s">
        <v>744</v>
      </c>
      <c r="B468" s="9"/>
      <c r="C468" s="8" t="s">
        <v>154</v>
      </c>
      <c r="D468" s="8" t="s">
        <v>745</v>
      </c>
      <c r="E468" s="8"/>
      <c r="F468" s="11">
        <f>G468+H468</f>
        <v>500</v>
      </c>
      <c r="G468" s="11">
        <f>G469</f>
        <v>500</v>
      </c>
      <c r="H468" s="11">
        <f>H469</f>
        <v>0</v>
      </c>
      <c r="I468" s="11">
        <f>J468+K468</f>
        <v>500</v>
      </c>
      <c r="J468" s="11">
        <f>J469</f>
        <v>500</v>
      </c>
      <c r="K468" s="11">
        <f>K469</f>
        <v>0</v>
      </c>
    </row>
    <row r="469" spans="1:11" ht="20.25" customHeight="1" x14ac:dyDescent="0.2">
      <c r="A469" s="14" t="s">
        <v>307</v>
      </c>
      <c r="B469" s="9"/>
      <c r="C469" s="9" t="s">
        <v>154</v>
      </c>
      <c r="D469" s="9" t="s">
        <v>746</v>
      </c>
      <c r="E469" s="9"/>
      <c r="F469" s="12">
        <f>G469+H469</f>
        <v>500</v>
      </c>
      <c r="G469" s="12">
        <f>G470</f>
        <v>500</v>
      </c>
      <c r="H469" s="12">
        <f>H470</f>
        <v>0</v>
      </c>
      <c r="I469" s="12">
        <f>J469+K469</f>
        <v>500</v>
      </c>
      <c r="J469" s="12">
        <f>J470</f>
        <v>500</v>
      </c>
      <c r="K469" s="12">
        <f>K470</f>
        <v>0</v>
      </c>
    </row>
    <row r="470" spans="1:11" ht="93" customHeight="1" x14ac:dyDescent="0.2">
      <c r="A470" s="9" t="s">
        <v>18</v>
      </c>
      <c r="B470" s="9"/>
      <c r="C470" s="9" t="s">
        <v>154</v>
      </c>
      <c r="D470" s="9" t="s">
        <v>746</v>
      </c>
      <c r="E470" s="9" t="s">
        <v>12</v>
      </c>
      <c r="F470" s="12">
        <f>G470+H470</f>
        <v>500</v>
      </c>
      <c r="G470" s="12">
        <v>500</v>
      </c>
      <c r="H470" s="12"/>
      <c r="I470" s="12">
        <f>J470+K470</f>
        <v>500</v>
      </c>
      <c r="J470" s="12">
        <v>500</v>
      </c>
      <c r="K470" s="12"/>
    </row>
    <row r="471" spans="1:11" ht="23.25" customHeight="1" x14ac:dyDescent="0.2">
      <c r="A471" s="19" t="s">
        <v>255</v>
      </c>
      <c r="B471" s="8"/>
      <c r="C471" s="8" t="s">
        <v>256</v>
      </c>
      <c r="D471" s="9"/>
      <c r="E471" s="8"/>
      <c r="F471" s="11">
        <f>SUM(G471:H471)</f>
        <v>148490</v>
      </c>
      <c r="G471" s="11">
        <f>G472+G490</f>
        <v>148211</v>
      </c>
      <c r="H471" s="11">
        <f>H472+H490</f>
        <v>279</v>
      </c>
      <c r="I471" s="11">
        <f>SUM(J471:K471)</f>
        <v>148490</v>
      </c>
      <c r="J471" s="11">
        <f>J472+J490</f>
        <v>148211</v>
      </c>
      <c r="K471" s="11">
        <f>K472+K490</f>
        <v>279</v>
      </c>
    </row>
    <row r="472" spans="1:11" ht="129.75" customHeight="1" x14ac:dyDescent="0.2">
      <c r="A472" s="16" t="s">
        <v>941</v>
      </c>
      <c r="B472" s="8"/>
      <c r="C472" s="29" t="s">
        <v>256</v>
      </c>
      <c r="D472" s="29" t="s">
        <v>249</v>
      </c>
      <c r="E472" s="8"/>
      <c r="F472" s="11">
        <f>SUM(G472:H472)</f>
        <v>143805</v>
      </c>
      <c r="G472" s="11">
        <f>G473</f>
        <v>143526</v>
      </c>
      <c r="H472" s="11">
        <f>H473</f>
        <v>279</v>
      </c>
      <c r="I472" s="11">
        <f>SUM(J472:K472)</f>
        <v>143805</v>
      </c>
      <c r="J472" s="11">
        <f>J473</f>
        <v>143526</v>
      </c>
      <c r="K472" s="11">
        <f>K473</f>
        <v>279</v>
      </c>
    </row>
    <row r="473" spans="1:11" ht="111" customHeight="1" x14ac:dyDescent="0.2">
      <c r="A473" s="16" t="s">
        <v>972</v>
      </c>
      <c r="B473" s="8"/>
      <c r="C473" s="29" t="s">
        <v>256</v>
      </c>
      <c r="D473" s="29" t="s">
        <v>250</v>
      </c>
      <c r="E473" s="8"/>
      <c r="F473" s="11">
        <f>SUM(G473:H473)</f>
        <v>143805</v>
      </c>
      <c r="G473" s="11">
        <f>G474+G477+G480+G485</f>
        <v>143526</v>
      </c>
      <c r="H473" s="11">
        <f>H474+H477+H480+H485</f>
        <v>279</v>
      </c>
      <c r="I473" s="11">
        <f>SUM(J473:K473)</f>
        <v>143805</v>
      </c>
      <c r="J473" s="11">
        <f>J474+J477+J480+J485</f>
        <v>143526</v>
      </c>
      <c r="K473" s="11">
        <f>K474+K477+K480+K485</f>
        <v>279</v>
      </c>
    </row>
    <row r="474" spans="1:11" ht="84.75" customHeight="1" x14ac:dyDescent="0.2">
      <c r="A474" s="16" t="s">
        <v>308</v>
      </c>
      <c r="B474" s="29"/>
      <c r="C474" s="29" t="s">
        <v>256</v>
      </c>
      <c r="D474" s="29" t="s">
        <v>309</v>
      </c>
      <c r="E474" s="8"/>
      <c r="F474" s="11">
        <f>G474+H474</f>
        <v>126023</v>
      </c>
      <c r="G474" s="11">
        <f>G475</f>
        <v>126023</v>
      </c>
      <c r="H474" s="11">
        <f>H475</f>
        <v>0</v>
      </c>
      <c r="I474" s="11">
        <f>J474+K474</f>
        <v>126023</v>
      </c>
      <c r="J474" s="11">
        <f>J475</f>
        <v>126023</v>
      </c>
      <c r="K474" s="11">
        <f>K475</f>
        <v>0</v>
      </c>
    </row>
    <row r="475" spans="1:11" ht="33" x14ac:dyDescent="0.2">
      <c r="A475" s="14" t="s">
        <v>310</v>
      </c>
      <c r="B475" s="9"/>
      <c r="C475" s="30" t="s">
        <v>256</v>
      </c>
      <c r="D475" s="30" t="s">
        <v>311</v>
      </c>
      <c r="E475" s="9"/>
      <c r="F475" s="12">
        <f>SUM(G475:H475)</f>
        <v>126023</v>
      </c>
      <c r="G475" s="12">
        <f>G476</f>
        <v>126023</v>
      </c>
      <c r="H475" s="12">
        <f>H476</f>
        <v>0</v>
      </c>
      <c r="I475" s="12">
        <f>SUM(J475:K475)</f>
        <v>126023</v>
      </c>
      <c r="J475" s="12">
        <f>J476</f>
        <v>126023</v>
      </c>
      <c r="K475" s="12">
        <f>K476</f>
        <v>0</v>
      </c>
    </row>
    <row r="476" spans="1:11" ht="93" customHeight="1" x14ac:dyDescent="0.2">
      <c r="A476" s="9" t="s">
        <v>18</v>
      </c>
      <c r="B476" s="9"/>
      <c r="C476" s="30" t="s">
        <v>256</v>
      </c>
      <c r="D476" s="30" t="s">
        <v>311</v>
      </c>
      <c r="E476" s="9" t="s">
        <v>12</v>
      </c>
      <c r="F476" s="12">
        <f>SUM(G476:H476)</f>
        <v>126023</v>
      </c>
      <c r="G476" s="12">
        <v>126023</v>
      </c>
      <c r="H476" s="12"/>
      <c r="I476" s="12">
        <f>SUM(J476:K476)</f>
        <v>126023</v>
      </c>
      <c r="J476" s="12">
        <v>126023</v>
      </c>
      <c r="K476" s="12"/>
    </row>
    <row r="477" spans="1:11" ht="153" customHeight="1" x14ac:dyDescent="0.2">
      <c r="A477" s="16" t="s">
        <v>312</v>
      </c>
      <c r="B477" s="29"/>
      <c r="C477" s="29" t="s">
        <v>256</v>
      </c>
      <c r="D477" s="29" t="s">
        <v>313</v>
      </c>
      <c r="E477" s="9"/>
      <c r="F477" s="11">
        <f t="shared" ref="F477:F483" si="116">G477+H477</f>
        <v>7543</v>
      </c>
      <c r="G477" s="11">
        <f>G478</f>
        <v>7543</v>
      </c>
      <c r="H477" s="11">
        <f>H478</f>
        <v>0</v>
      </c>
      <c r="I477" s="11">
        <f t="shared" ref="I477:I483" si="117">J477+K477</f>
        <v>7543</v>
      </c>
      <c r="J477" s="11">
        <f>J478</f>
        <v>7543</v>
      </c>
      <c r="K477" s="11">
        <f>K478</f>
        <v>0</v>
      </c>
    </row>
    <row r="478" spans="1:11" ht="36" customHeight="1" x14ac:dyDescent="0.2">
      <c r="A478" s="26" t="s">
        <v>259</v>
      </c>
      <c r="B478" s="30"/>
      <c r="C478" s="30" t="s">
        <v>256</v>
      </c>
      <c r="D478" s="30" t="s">
        <v>314</v>
      </c>
      <c r="E478" s="9"/>
      <c r="F478" s="12">
        <f t="shared" si="116"/>
        <v>7543</v>
      </c>
      <c r="G478" s="12">
        <f>G479</f>
        <v>7543</v>
      </c>
      <c r="H478" s="12">
        <f>H479</f>
        <v>0</v>
      </c>
      <c r="I478" s="12">
        <f t="shared" si="117"/>
        <v>7543</v>
      </c>
      <c r="J478" s="12">
        <f>J479</f>
        <v>7543</v>
      </c>
      <c r="K478" s="12">
        <f>K479</f>
        <v>0</v>
      </c>
    </row>
    <row r="479" spans="1:11" ht="93" customHeight="1" x14ac:dyDescent="0.2">
      <c r="A479" s="9" t="s">
        <v>18</v>
      </c>
      <c r="B479" s="9"/>
      <c r="C479" s="30" t="s">
        <v>256</v>
      </c>
      <c r="D479" s="30" t="s">
        <v>314</v>
      </c>
      <c r="E479" s="9" t="s">
        <v>12</v>
      </c>
      <c r="F479" s="12">
        <f t="shared" si="116"/>
        <v>7543</v>
      </c>
      <c r="G479" s="12">
        <v>7543</v>
      </c>
      <c r="H479" s="12"/>
      <c r="I479" s="12">
        <f t="shared" si="117"/>
        <v>7543</v>
      </c>
      <c r="J479" s="12">
        <v>7543</v>
      </c>
      <c r="K479" s="12"/>
    </row>
    <row r="480" spans="1:11" ht="104.25" customHeight="1" x14ac:dyDescent="0.2">
      <c r="A480" s="29" t="s">
        <v>890</v>
      </c>
      <c r="B480" s="29"/>
      <c r="C480" s="29" t="s">
        <v>256</v>
      </c>
      <c r="D480" s="29" t="s">
        <v>315</v>
      </c>
      <c r="E480" s="9"/>
      <c r="F480" s="11">
        <f t="shared" si="116"/>
        <v>9143</v>
      </c>
      <c r="G480" s="11">
        <f>G483+G481</f>
        <v>9143</v>
      </c>
      <c r="H480" s="11">
        <f>H483</f>
        <v>0</v>
      </c>
      <c r="I480" s="11">
        <f t="shared" si="117"/>
        <v>9143</v>
      </c>
      <c r="J480" s="11">
        <f>J483+J481</f>
        <v>9143</v>
      </c>
      <c r="K480" s="11">
        <f>K483+K481</f>
        <v>0</v>
      </c>
    </row>
    <row r="481" spans="1:11" ht="90" customHeight="1" x14ac:dyDescent="0.2">
      <c r="A481" s="9" t="s">
        <v>129</v>
      </c>
      <c r="B481" s="30"/>
      <c r="C481" s="30" t="s">
        <v>256</v>
      </c>
      <c r="D481" s="30" t="s">
        <v>891</v>
      </c>
      <c r="E481" s="9"/>
      <c r="F481" s="12">
        <f t="shared" si="116"/>
        <v>150</v>
      </c>
      <c r="G481" s="12">
        <f t="shared" ref="G481:H481" si="118">G482</f>
        <v>150</v>
      </c>
      <c r="H481" s="12">
        <f t="shared" si="118"/>
        <v>0</v>
      </c>
      <c r="I481" s="12">
        <f t="shared" si="117"/>
        <v>150</v>
      </c>
      <c r="J481" s="12">
        <f t="shared" ref="J481:K481" si="119">J482</f>
        <v>150</v>
      </c>
      <c r="K481" s="12">
        <f t="shared" si="119"/>
        <v>0</v>
      </c>
    </row>
    <row r="482" spans="1:11" ht="104.25" customHeight="1" x14ac:dyDescent="0.2">
      <c r="A482" s="9" t="s">
        <v>18</v>
      </c>
      <c r="B482" s="9"/>
      <c r="C482" s="9" t="s">
        <v>256</v>
      </c>
      <c r="D482" s="30" t="s">
        <v>891</v>
      </c>
      <c r="E482" s="9" t="s">
        <v>12</v>
      </c>
      <c r="F482" s="12">
        <f t="shared" si="116"/>
        <v>150</v>
      </c>
      <c r="G482" s="12">
        <v>150</v>
      </c>
      <c r="H482" s="12"/>
      <c r="I482" s="12">
        <f t="shared" si="117"/>
        <v>150</v>
      </c>
      <c r="J482" s="12">
        <v>150</v>
      </c>
      <c r="K482" s="12"/>
    </row>
    <row r="483" spans="1:11" ht="37.5" customHeight="1" x14ac:dyDescent="0.2">
      <c r="A483" s="31" t="s">
        <v>316</v>
      </c>
      <c r="B483" s="30"/>
      <c r="C483" s="30" t="s">
        <v>256</v>
      </c>
      <c r="D483" s="30" t="s">
        <v>317</v>
      </c>
      <c r="E483" s="9"/>
      <c r="F483" s="12">
        <f t="shared" si="116"/>
        <v>8993</v>
      </c>
      <c r="G483" s="12">
        <f>G484</f>
        <v>8993</v>
      </c>
      <c r="H483" s="12">
        <f>H484</f>
        <v>0</v>
      </c>
      <c r="I483" s="12">
        <f t="shared" si="117"/>
        <v>8993</v>
      </c>
      <c r="J483" s="12">
        <f>J484</f>
        <v>8993</v>
      </c>
      <c r="K483" s="12">
        <f>K484</f>
        <v>0</v>
      </c>
    </row>
    <row r="484" spans="1:11" ht="93" customHeight="1" x14ac:dyDescent="0.2">
      <c r="A484" s="9" t="s">
        <v>18</v>
      </c>
      <c r="B484" s="9"/>
      <c r="C484" s="9" t="s">
        <v>256</v>
      </c>
      <c r="D484" s="30" t="s">
        <v>317</v>
      </c>
      <c r="E484" s="9" t="s">
        <v>12</v>
      </c>
      <c r="F484" s="12">
        <f>SUM(G484:H484)</f>
        <v>8993</v>
      </c>
      <c r="G484" s="12">
        <v>8993</v>
      </c>
      <c r="H484" s="12"/>
      <c r="I484" s="12">
        <f>SUM(J484:K484)</f>
        <v>8993</v>
      </c>
      <c r="J484" s="12">
        <v>8993</v>
      </c>
      <c r="K484" s="12"/>
    </row>
    <row r="485" spans="1:11" ht="102" customHeight="1" x14ac:dyDescent="0.2">
      <c r="A485" s="29" t="s">
        <v>318</v>
      </c>
      <c r="B485" s="29"/>
      <c r="C485" s="29" t="s">
        <v>256</v>
      </c>
      <c r="D485" s="29" t="s">
        <v>319</v>
      </c>
      <c r="E485" s="9"/>
      <c r="F485" s="11">
        <f>G485+H485</f>
        <v>1096</v>
      </c>
      <c r="G485" s="11">
        <f>G486+G488</f>
        <v>817</v>
      </c>
      <c r="H485" s="11">
        <f>H486+H488</f>
        <v>279</v>
      </c>
      <c r="I485" s="11">
        <f>J485+K485</f>
        <v>1096</v>
      </c>
      <c r="J485" s="11">
        <f>J486+J488</f>
        <v>817</v>
      </c>
      <c r="K485" s="11">
        <f>K486+K488</f>
        <v>279</v>
      </c>
    </row>
    <row r="486" spans="1:11" ht="45" customHeight="1" x14ac:dyDescent="0.2">
      <c r="A486" s="31" t="s">
        <v>316</v>
      </c>
      <c r="B486" s="30"/>
      <c r="C486" s="30" t="s">
        <v>256</v>
      </c>
      <c r="D486" s="30" t="s">
        <v>320</v>
      </c>
      <c r="E486" s="9"/>
      <c r="F486" s="12">
        <f>G486+H486</f>
        <v>817</v>
      </c>
      <c r="G486" s="12">
        <f>G487</f>
        <v>817</v>
      </c>
      <c r="H486" s="12">
        <f>H487</f>
        <v>0</v>
      </c>
      <c r="I486" s="12">
        <f>J486+K486</f>
        <v>817</v>
      </c>
      <c r="J486" s="12">
        <f>J487</f>
        <v>817</v>
      </c>
      <c r="K486" s="12">
        <f>K487</f>
        <v>0</v>
      </c>
    </row>
    <row r="487" spans="1:11" ht="93" customHeight="1" x14ac:dyDescent="0.2">
      <c r="A487" s="9" t="s">
        <v>18</v>
      </c>
      <c r="B487" s="9"/>
      <c r="C487" s="30" t="s">
        <v>256</v>
      </c>
      <c r="D487" s="30" t="s">
        <v>320</v>
      </c>
      <c r="E487" s="9" t="s">
        <v>12</v>
      </c>
      <c r="F487" s="12">
        <f>G487+H487</f>
        <v>817</v>
      </c>
      <c r="G487" s="12">
        <v>817</v>
      </c>
      <c r="H487" s="12"/>
      <c r="I487" s="12">
        <f>J487+K487</f>
        <v>817</v>
      </c>
      <c r="J487" s="12">
        <v>817</v>
      </c>
      <c r="K487" s="12"/>
    </row>
    <row r="488" spans="1:11" ht="192" customHeight="1" x14ac:dyDescent="0.2">
      <c r="A488" s="30" t="s">
        <v>1140</v>
      </c>
      <c r="B488" s="30"/>
      <c r="C488" s="30" t="s">
        <v>256</v>
      </c>
      <c r="D488" s="30" t="s">
        <v>321</v>
      </c>
      <c r="E488" s="9"/>
      <c r="F488" s="12">
        <f>G488+H488</f>
        <v>279</v>
      </c>
      <c r="G488" s="12">
        <f>G489</f>
        <v>0</v>
      </c>
      <c r="H488" s="12">
        <f>H489</f>
        <v>279</v>
      </c>
      <c r="I488" s="12">
        <f>J488+K488</f>
        <v>279</v>
      </c>
      <c r="J488" s="12">
        <f>J489</f>
        <v>0</v>
      </c>
      <c r="K488" s="12">
        <f>K489</f>
        <v>279</v>
      </c>
    </row>
    <row r="489" spans="1:11" ht="93" customHeight="1" x14ac:dyDescent="0.2">
      <c r="A489" s="9" t="s">
        <v>18</v>
      </c>
      <c r="B489" s="9"/>
      <c r="C489" s="30" t="s">
        <v>256</v>
      </c>
      <c r="D489" s="30" t="s">
        <v>321</v>
      </c>
      <c r="E489" s="9" t="s">
        <v>12</v>
      </c>
      <c r="F489" s="12">
        <f>G489+H489</f>
        <v>279</v>
      </c>
      <c r="G489" s="12"/>
      <c r="H489" s="12">
        <v>279</v>
      </c>
      <c r="I489" s="12">
        <f>J489+K489</f>
        <v>279</v>
      </c>
      <c r="J489" s="12"/>
      <c r="K489" s="12">
        <v>279</v>
      </c>
    </row>
    <row r="490" spans="1:11" ht="182.25" customHeight="1" x14ac:dyDescent="0.2">
      <c r="A490" s="7" t="s">
        <v>928</v>
      </c>
      <c r="B490" s="8"/>
      <c r="C490" s="8" t="s">
        <v>256</v>
      </c>
      <c r="D490" s="8" t="s">
        <v>107</v>
      </c>
      <c r="E490" s="8"/>
      <c r="F490" s="11">
        <f>SUM(G490:H490)</f>
        <v>4685</v>
      </c>
      <c r="G490" s="11">
        <f t="shared" ref="G490:H490" si="120">G491</f>
        <v>4685</v>
      </c>
      <c r="H490" s="11">
        <f t="shared" si="120"/>
        <v>0</v>
      </c>
      <c r="I490" s="11">
        <f>SUM(J490:K490)</f>
        <v>4685</v>
      </c>
      <c r="J490" s="11">
        <f t="shared" ref="J490:K490" si="121">J491</f>
        <v>4685</v>
      </c>
      <c r="K490" s="11">
        <f t="shared" si="121"/>
        <v>0</v>
      </c>
    </row>
    <row r="491" spans="1:11" ht="93" customHeight="1" x14ac:dyDescent="0.2">
      <c r="A491" s="7" t="s">
        <v>374</v>
      </c>
      <c r="B491" s="8"/>
      <c r="C491" s="8" t="s">
        <v>256</v>
      </c>
      <c r="D491" s="8" t="s">
        <v>130</v>
      </c>
      <c r="E491" s="8"/>
      <c r="F491" s="11">
        <f>SUM(G491:H491)</f>
        <v>4685</v>
      </c>
      <c r="G491" s="11">
        <f t="shared" ref="G491:H493" si="122">G492</f>
        <v>4685</v>
      </c>
      <c r="H491" s="11">
        <f t="shared" si="122"/>
        <v>0</v>
      </c>
      <c r="I491" s="11">
        <f>SUM(J491:K491)</f>
        <v>4685</v>
      </c>
      <c r="J491" s="11">
        <f t="shared" ref="J491:K493" si="123">J492</f>
        <v>4685</v>
      </c>
      <c r="K491" s="11">
        <f t="shared" si="123"/>
        <v>0</v>
      </c>
    </row>
    <row r="492" spans="1:11" ht="409.6" customHeight="1" x14ac:dyDescent="0.2">
      <c r="A492" s="7" t="s">
        <v>888</v>
      </c>
      <c r="B492" s="8"/>
      <c r="C492" s="8" t="s">
        <v>256</v>
      </c>
      <c r="D492" s="8" t="s">
        <v>131</v>
      </c>
      <c r="E492" s="8"/>
      <c r="F492" s="11">
        <f>G492+H492</f>
        <v>4685</v>
      </c>
      <c r="G492" s="11">
        <f t="shared" si="122"/>
        <v>4685</v>
      </c>
      <c r="H492" s="11">
        <f t="shared" si="122"/>
        <v>0</v>
      </c>
      <c r="I492" s="11">
        <f>J492+K492</f>
        <v>4685</v>
      </c>
      <c r="J492" s="11">
        <f t="shared" si="123"/>
        <v>4685</v>
      </c>
      <c r="K492" s="11">
        <f t="shared" si="123"/>
        <v>0</v>
      </c>
    </row>
    <row r="493" spans="1:11" ht="93" customHeight="1" x14ac:dyDescent="0.2">
      <c r="A493" s="9" t="s">
        <v>129</v>
      </c>
      <c r="B493" s="8"/>
      <c r="C493" s="9" t="s">
        <v>256</v>
      </c>
      <c r="D493" s="9" t="s">
        <v>132</v>
      </c>
      <c r="E493" s="9"/>
      <c r="F493" s="12">
        <f>SUM(G493:H493)</f>
        <v>4685</v>
      </c>
      <c r="G493" s="12">
        <f t="shared" si="122"/>
        <v>4685</v>
      </c>
      <c r="H493" s="12">
        <f t="shared" si="122"/>
        <v>0</v>
      </c>
      <c r="I493" s="12">
        <f>SUM(J493:K493)</f>
        <v>4685</v>
      </c>
      <c r="J493" s="12">
        <f t="shared" si="123"/>
        <v>4685</v>
      </c>
      <c r="K493" s="12">
        <f t="shared" si="123"/>
        <v>0</v>
      </c>
    </row>
    <row r="494" spans="1:11" ht="93" customHeight="1" x14ac:dyDescent="0.2">
      <c r="A494" s="9" t="s">
        <v>18</v>
      </c>
      <c r="B494" s="8"/>
      <c r="C494" s="9" t="s">
        <v>256</v>
      </c>
      <c r="D494" s="9" t="s">
        <v>132</v>
      </c>
      <c r="E494" s="9" t="s">
        <v>12</v>
      </c>
      <c r="F494" s="12">
        <f>SUM(G494:H494)</f>
        <v>4685</v>
      </c>
      <c r="G494" s="12">
        <v>4685</v>
      </c>
      <c r="H494" s="12">
        <v>0</v>
      </c>
      <c r="I494" s="12">
        <f>SUM(J494:K494)</f>
        <v>4685</v>
      </c>
      <c r="J494" s="12">
        <v>4685</v>
      </c>
      <c r="K494" s="12">
        <v>0</v>
      </c>
    </row>
    <row r="495" spans="1:11" ht="74.25" customHeight="1" x14ac:dyDescent="0.2">
      <c r="A495" s="8" t="s">
        <v>325</v>
      </c>
      <c r="B495" s="8"/>
      <c r="C495" s="8" t="s">
        <v>326</v>
      </c>
      <c r="D495" s="8"/>
      <c r="E495" s="8"/>
      <c r="F495" s="11">
        <f>SUM(G495:H495)</f>
        <v>22782</v>
      </c>
      <c r="G495" s="11">
        <f t="shared" ref="G495:K498" si="124">G496</f>
        <v>22782</v>
      </c>
      <c r="H495" s="11">
        <f t="shared" si="124"/>
        <v>0</v>
      </c>
      <c r="I495" s="11">
        <f>SUM(J495:K495)</f>
        <v>22768</v>
      </c>
      <c r="J495" s="11">
        <f t="shared" si="124"/>
        <v>22768</v>
      </c>
      <c r="K495" s="11">
        <f t="shared" si="124"/>
        <v>0</v>
      </c>
    </row>
    <row r="496" spans="1:11" ht="127.5" customHeight="1" x14ac:dyDescent="0.2">
      <c r="A496" s="8" t="s">
        <v>944</v>
      </c>
      <c r="B496" s="8"/>
      <c r="C496" s="8" t="s">
        <v>326</v>
      </c>
      <c r="D496" s="8" t="s">
        <v>249</v>
      </c>
      <c r="E496" s="8"/>
      <c r="F496" s="11">
        <f>SUM(G496:H496)</f>
        <v>22782</v>
      </c>
      <c r="G496" s="11">
        <f t="shared" si="124"/>
        <v>22782</v>
      </c>
      <c r="H496" s="11">
        <f t="shared" si="124"/>
        <v>0</v>
      </c>
      <c r="I496" s="11">
        <f>SUM(J496:K496)</f>
        <v>22768</v>
      </c>
      <c r="J496" s="11">
        <f t="shared" si="124"/>
        <v>22768</v>
      </c>
      <c r="K496" s="11">
        <f t="shared" si="124"/>
        <v>0</v>
      </c>
    </row>
    <row r="497" spans="1:11" ht="173.25" customHeight="1" x14ac:dyDescent="0.2">
      <c r="A497" s="8" t="s">
        <v>977</v>
      </c>
      <c r="B497" s="8"/>
      <c r="C497" s="8" t="s">
        <v>326</v>
      </c>
      <c r="D497" s="8" t="s">
        <v>327</v>
      </c>
      <c r="E497" s="8"/>
      <c r="F497" s="11">
        <f>SUM(G497:H497)</f>
        <v>22782</v>
      </c>
      <c r="G497" s="11">
        <f t="shared" si="124"/>
        <v>22782</v>
      </c>
      <c r="H497" s="11">
        <f t="shared" si="124"/>
        <v>0</v>
      </c>
      <c r="I497" s="11">
        <f>SUM(J497:K497)</f>
        <v>22768</v>
      </c>
      <c r="J497" s="11">
        <f t="shared" si="124"/>
        <v>22768</v>
      </c>
      <c r="K497" s="11">
        <f t="shared" si="124"/>
        <v>0</v>
      </c>
    </row>
    <row r="498" spans="1:11" ht="101.25" customHeight="1" x14ac:dyDescent="0.2">
      <c r="A498" s="8" t="s">
        <v>328</v>
      </c>
      <c r="B498" s="8"/>
      <c r="C498" s="8" t="s">
        <v>326</v>
      </c>
      <c r="D498" s="8" t="s">
        <v>329</v>
      </c>
      <c r="E498" s="8"/>
      <c r="F498" s="11">
        <f>G498+H498</f>
        <v>22782</v>
      </c>
      <c r="G498" s="11">
        <f t="shared" si="124"/>
        <v>22782</v>
      </c>
      <c r="H498" s="11">
        <f t="shared" si="124"/>
        <v>0</v>
      </c>
      <c r="I498" s="11">
        <f>J498+K498</f>
        <v>22768</v>
      </c>
      <c r="J498" s="11">
        <f t="shared" si="124"/>
        <v>22768</v>
      </c>
      <c r="K498" s="11">
        <f t="shared" si="124"/>
        <v>0</v>
      </c>
    </row>
    <row r="499" spans="1:11" ht="102.75" customHeight="1" x14ac:dyDescent="0.2">
      <c r="A499" s="14" t="s">
        <v>34</v>
      </c>
      <c r="B499" s="9"/>
      <c r="C499" s="9" t="s">
        <v>326</v>
      </c>
      <c r="D499" s="9" t="s">
        <v>330</v>
      </c>
      <c r="E499" s="9"/>
      <c r="F499" s="12">
        <f>SUM(G499:H499)</f>
        <v>22782</v>
      </c>
      <c r="G499" s="12">
        <f>G500+G501+G502</f>
        <v>22782</v>
      </c>
      <c r="H499" s="12">
        <f>H500+H501+H502</f>
        <v>0</v>
      </c>
      <c r="I499" s="12">
        <f>SUM(J499:K499)</f>
        <v>22768</v>
      </c>
      <c r="J499" s="12">
        <f>J500+J501+J502</f>
        <v>22768</v>
      </c>
      <c r="K499" s="12">
        <f>K500+K501+K502</f>
        <v>0</v>
      </c>
    </row>
    <row r="500" spans="1:11" ht="210.75" customHeight="1" x14ac:dyDescent="0.2">
      <c r="A500" s="13" t="s">
        <v>17</v>
      </c>
      <c r="B500" s="9"/>
      <c r="C500" s="9" t="s">
        <v>326</v>
      </c>
      <c r="D500" s="9" t="s">
        <v>330</v>
      </c>
      <c r="E500" s="9" t="s">
        <v>11</v>
      </c>
      <c r="F500" s="12">
        <f>SUM(G500:H500)</f>
        <v>21243</v>
      </c>
      <c r="G500" s="12">
        <f>21681-438</f>
        <v>21243</v>
      </c>
      <c r="H500" s="12"/>
      <c r="I500" s="12">
        <f>SUM(J500:K500)</f>
        <v>21229</v>
      </c>
      <c r="J500" s="12">
        <f>21681-452</f>
        <v>21229</v>
      </c>
      <c r="K500" s="12"/>
    </row>
    <row r="501" spans="1:11" ht="93" customHeight="1" x14ac:dyDescent="0.2">
      <c r="A501" s="9" t="s">
        <v>18</v>
      </c>
      <c r="B501" s="9"/>
      <c r="C501" s="9" t="s">
        <v>326</v>
      </c>
      <c r="D501" s="9" t="s">
        <v>330</v>
      </c>
      <c r="E501" s="9" t="s">
        <v>12</v>
      </c>
      <c r="F501" s="12">
        <f>SUM(G501:H501)</f>
        <v>1529</v>
      </c>
      <c r="G501" s="12">
        <v>1529</v>
      </c>
      <c r="H501" s="12"/>
      <c r="I501" s="12">
        <f>SUM(J501:K501)</f>
        <v>1529</v>
      </c>
      <c r="J501" s="12">
        <v>1529</v>
      </c>
      <c r="K501" s="12"/>
    </row>
    <row r="502" spans="1:11" ht="33" x14ac:dyDescent="0.2">
      <c r="A502" s="9" t="s">
        <v>15</v>
      </c>
      <c r="B502" s="9"/>
      <c r="C502" s="9" t="s">
        <v>326</v>
      </c>
      <c r="D502" s="9" t="s">
        <v>330</v>
      </c>
      <c r="E502" s="9" t="s">
        <v>14</v>
      </c>
      <c r="F502" s="12">
        <f>SUM(G502:H502)</f>
        <v>10</v>
      </c>
      <c r="G502" s="12">
        <v>10</v>
      </c>
      <c r="H502" s="12"/>
      <c r="I502" s="12">
        <f>SUM(J502:K502)</f>
        <v>10</v>
      </c>
      <c r="J502" s="12">
        <v>10</v>
      </c>
      <c r="K502" s="12"/>
    </row>
    <row r="503" spans="1:11" ht="94.5" customHeight="1" x14ac:dyDescent="0.2">
      <c r="A503" s="15" t="s">
        <v>410</v>
      </c>
      <c r="B503" s="8" t="s">
        <v>411</v>
      </c>
      <c r="C503" s="8"/>
      <c r="D503" s="8"/>
      <c r="E503" s="8"/>
      <c r="F503" s="11">
        <f>G503+H503</f>
        <v>4074651</v>
      </c>
      <c r="G503" s="11">
        <f>G504+G652</f>
        <v>1274196</v>
      </c>
      <c r="H503" s="11">
        <f>H504+H652</f>
        <v>2800455</v>
      </c>
      <c r="I503" s="11">
        <f t="shared" ref="I503:I516" si="125">J503+K503</f>
        <v>4407604</v>
      </c>
      <c r="J503" s="11">
        <f>J504+J652</f>
        <v>1274196</v>
      </c>
      <c r="K503" s="11">
        <f>K504+K652</f>
        <v>3133408</v>
      </c>
    </row>
    <row r="504" spans="1:11" ht="22.5" customHeight="1" x14ac:dyDescent="0.2">
      <c r="A504" s="15" t="s">
        <v>20</v>
      </c>
      <c r="B504" s="8"/>
      <c r="C504" s="8" t="s">
        <v>21</v>
      </c>
      <c r="D504" s="8"/>
      <c r="E504" s="8"/>
      <c r="F504" s="11">
        <f t="shared" ref="F504:F556" si="126">G504+H504</f>
        <v>3940288</v>
      </c>
      <c r="G504" s="11">
        <f>G505+G529+G582+G599+G618+G562</f>
        <v>1270540</v>
      </c>
      <c r="H504" s="11">
        <f>H505+H529+H582+H599+H618+H562</f>
        <v>2669748</v>
      </c>
      <c r="I504" s="11">
        <f t="shared" si="125"/>
        <v>4270380</v>
      </c>
      <c r="J504" s="11">
        <f>J505+J529+J582+J599+J618+J562</f>
        <v>1270539</v>
      </c>
      <c r="K504" s="11">
        <f>K505+K529+K582+K599+K618+K562</f>
        <v>2999841</v>
      </c>
    </row>
    <row r="505" spans="1:11" ht="43.5" customHeight="1" x14ac:dyDescent="0.2">
      <c r="A505" s="15" t="s">
        <v>392</v>
      </c>
      <c r="B505" s="8"/>
      <c r="C505" s="8" t="s">
        <v>393</v>
      </c>
      <c r="D505" s="8"/>
      <c r="E505" s="8"/>
      <c r="F505" s="11">
        <f t="shared" si="126"/>
        <v>1465837</v>
      </c>
      <c r="G505" s="11">
        <f>G506+G511+G524</f>
        <v>586038</v>
      </c>
      <c r="H505" s="11">
        <f>H506+H511+H524</f>
        <v>879799</v>
      </c>
      <c r="I505" s="11">
        <f t="shared" si="125"/>
        <v>1574848</v>
      </c>
      <c r="J505" s="11">
        <f>J506+J511+J524</f>
        <v>586015</v>
      </c>
      <c r="K505" s="11">
        <f>K506+K511+K524</f>
        <v>988833</v>
      </c>
    </row>
    <row r="506" spans="1:11" ht="159" customHeight="1" x14ac:dyDescent="0.2">
      <c r="A506" s="15" t="s">
        <v>945</v>
      </c>
      <c r="B506" s="8"/>
      <c r="C506" s="8" t="s">
        <v>393</v>
      </c>
      <c r="D506" s="8" t="s">
        <v>76</v>
      </c>
      <c r="E506" s="8"/>
      <c r="F506" s="11">
        <f t="shared" si="126"/>
        <v>163</v>
      </c>
      <c r="G506" s="11">
        <f t="shared" ref="G506:K509" si="127">G507</f>
        <v>163</v>
      </c>
      <c r="H506" s="11">
        <f t="shared" si="127"/>
        <v>0</v>
      </c>
      <c r="I506" s="11">
        <f t="shared" si="125"/>
        <v>163</v>
      </c>
      <c r="J506" s="11">
        <f t="shared" si="127"/>
        <v>163</v>
      </c>
      <c r="K506" s="11">
        <f t="shared" si="127"/>
        <v>0</v>
      </c>
    </row>
    <row r="507" spans="1:11" ht="186.75" customHeight="1" x14ac:dyDescent="0.2">
      <c r="A507" s="15" t="s">
        <v>978</v>
      </c>
      <c r="B507" s="8"/>
      <c r="C507" s="8" t="s">
        <v>393</v>
      </c>
      <c r="D507" s="8" t="s">
        <v>126</v>
      </c>
      <c r="E507" s="8"/>
      <c r="F507" s="11">
        <f t="shared" si="126"/>
        <v>163</v>
      </c>
      <c r="G507" s="11">
        <f t="shared" si="127"/>
        <v>163</v>
      </c>
      <c r="H507" s="11">
        <f t="shared" si="127"/>
        <v>0</v>
      </c>
      <c r="I507" s="11">
        <f t="shared" si="125"/>
        <v>163</v>
      </c>
      <c r="J507" s="11">
        <f t="shared" si="127"/>
        <v>163</v>
      </c>
      <c r="K507" s="11">
        <f t="shared" si="127"/>
        <v>0</v>
      </c>
    </row>
    <row r="508" spans="1:11" ht="246.75" customHeight="1" x14ac:dyDescent="0.2">
      <c r="A508" s="28" t="s">
        <v>901</v>
      </c>
      <c r="B508" s="8"/>
      <c r="C508" s="8" t="s">
        <v>393</v>
      </c>
      <c r="D508" s="8" t="s">
        <v>412</v>
      </c>
      <c r="E508" s="8"/>
      <c r="F508" s="11">
        <f t="shared" si="126"/>
        <v>163</v>
      </c>
      <c r="G508" s="11">
        <f t="shared" si="127"/>
        <v>163</v>
      </c>
      <c r="H508" s="11">
        <f t="shared" si="127"/>
        <v>0</v>
      </c>
      <c r="I508" s="11">
        <f t="shared" si="125"/>
        <v>163</v>
      </c>
      <c r="J508" s="11">
        <f t="shared" si="127"/>
        <v>163</v>
      </c>
      <c r="K508" s="11">
        <f t="shared" si="127"/>
        <v>0</v>
      </c>
    </row>
    <row r="509" spans="1:11" ht="33" x14ac:dyDescent="0.2">
      <c r="A509" s="23" t="s">
        <v>57</v>
      </c>
      <c r="B509" s="9"/>
      <c r="C509" s="9" t="s">
        <v>393</v>
      </c>
      <c r="D509" s="9" t="s">
        <v>413</v>
      </c>
      <c r="E509" s="9"/>
      <c r="F509" s="12">
        <f t="shared" si="126"/>
        <v>163</v>
      </c>
      <c r="G509" s="12">
        <f t="shared" si="127"/>
        <v>163</v>
      </c>
      <c r="H509" s="12">
        <f t="shared" si="127"/>
        <v>0</v>
      </c>
      <c r="I509" s="12">
        <f t="shared" si="125"/>
        <v>163</v>
      </c>
      <c r="J509" s="12">
        <f t="shared" si="127"/>
        <v>163</v>
      </c>
      <c r="K509" s="12">
        <f t="shared" si="127"/>
        <v>0</v>
      </c>
    </row>
    <row r="510" spans="1:11" ht="135" customHeight="1" x14ac:dyDescent="0.2">
      <c r="A510" s="9" t="s">
        <v>16</v>
      </c>
      <c r="B510" s="9"/>
      <c r="C510" s="9" t="s">
        <v>393</v>
      </c>
      <c r="D510" s="9" t="s">
        <v>413</v>
      </c>
      <c r="E510" s="9" t="s">
        <v>13</v>
      </c>
      <c r="F510" s="12">
        <f t="shared" si="126"/>
        <v>163</v>
      </c>
      <c r="G510" s="12">
        <v>163</v>
      </c>
      <c r="H510" s="12"/>
      <c r="I510" s="12">
        <f t="shared" si="125"/>
        <v>163</v>
      </c>
      <c r="J510" s="12">
        <v>163</v>
      </c>
      <c r="K510" s="12"/>
    </row>
    <row r="511" spans="1:11" ht="127.5" customHeight="1" x14ac:dyDescent="0.2">
      <c r="A511" s="15" t="s">
        <v>932</v>
      </c>
      <c r="B511" s="8"/>
      <c r="C511" s="8" t="s">
        <v>393</v>
      </c>
      <c r="D511" s="8" t="s">
        <v>31</v>
      </c>
      <c r="E511" s="8"/>
      <c r="F511" s="11">
        <f t="shared" si="126"/>
        <v>1464150</v>
      </c>
      <c r="G511" s="11">
        <f>G512</f>
        <v>584351</v>
      </c>
      <c r="H511" s="11">
        <f>H512</f>
        <v>879799</v>
      </c>
      <c r="I511" s="11">
        <f t="shared" si="125"/>
        <v>1573161</v>
      </c>
      <c r="J511" s="11">
        <f>J512</f>
        <v>584328</v>
      </c>
      <c r="K511" s="11">
        <f>K512</f>
        <v>988833</v>
      </c>
    </row>
    <row r="512" spans="1:11" ht="87.75" customHeight="1" x14ac:dyDescent="0.2">
      <c r="A512" s="15" t="s">
        <v>394</v>
      </c>
      <c r="B512" s="8"/>
      <c r="C512" s="8" t="s">
        <v>393</v>
      </c>
      <c r="D512" s="8" t="s">
        <v>395</v>
      </c>
      <c r="E512" s="8"/>
      <c r="F512" s="11">
        <f t="shared" si="126"/>
        <v>1464150</v>
      </c>
      <c r="G512" s="11">
        <f>G513+G516+G519</f>
        <v>584351</v>
      </c>
      <c r="H512" s="11">
        <f>H513+H516+H519</f>
        <v>879799</v>
      </c>
      <c r="I512" s="11">
        <f t="shared" si="125"/>
        <v>1573161</v>
      </c>
      <c r="J512" s="11">
        <f>J513+J516+J519</f>
        <v>584328</v>
      </c>
      <c r="K512" s="11">
        <f>K513+K516+K519</f>
        <v>988833</v>
      </c>
    </row>
    <row r="513" spans="1:11" ht="274.5" customHeight="1" x14ac:dyDescent="0.2">
      <c r="A513" s="15" t="s">
        <v>414</v>
      </c>
      <c r="B513" s="8"/>
      <c r="C513" s="8" t="s">
        <v>393</v>
      </c>
      <c r="D513" s="8" t="s">
        <v>415</v>
      </c>
      <c r="E513" s="8"/>
      <c r="F513" s="11">
        <f t="shared" si="126"/>
        <v>876489</v>
      </c>
      <c r="G513" s="11">
        <f>G514</f>
        <v>0</v>
      </c>
      <c r="H513" s="11">
        <f>H514</f>
        <v>876489</v>
      </c>
      <c r="I513" s="11">
        <f t="shared" si="125"/>
        <v>985436</v>
      </c>
      <c r="J513" s="11">
        <f>J514</f>
        <v>0</v>
      </c>
      <c r="K513" s="11">
        <f>K514</f>
        <v>985436</v>
      </c>
    </row>
    <row r="514" spans="1:11" ht="233.25" customHeight="1" x14ac:dyDescent="0.2">
      <c r="A514" s="32" t="s">
        <v>416</v>
      </c>
      <c r="B514" s="9"/>
      <c r="C514" s="9" t="s">
        <v>393</v>
      </c>
      <c r="D514" s="9" t="s">
        <v>417</v>
      </c>
      <c r="E514" s="9"/>
      <c r="F514" s="12">
        <f t="shared" si="126"/>
        <v>876489</v>
      </c>
      <c r="G514" s="12">
        <f>G515</f>
        <v>0</v>
      </c>
      <c r="H514" s="12">
        <f>H515</f>
        <v>876489</v>
      </c>
      <c r="I514" s="12">
        <f t="shared" si="125"/>
        <v>985436</v>
      </c>
      <c r="J514" s="12">
        <f>J515</f>
        <v>0</v>
      </c>
      <c r="K514" s="12">
        <f>K515</f>
        <v>985436</v>
      </c>
    </row>
    <row r="515" spans="1:11" ht="123" customHeight="1" x14ac:dyDescent="0.2">
      <c r="A515" s="9" t="s">
        <v>16</v>
      </c>
      <c r="B515" s="9"/>
      <c r="C515" s="9" t="s">
        <v>393</v>
      </c>
      <c r="D515" s="9" t="s">
        <v>417</v>
      </c>
      <c r="E515" s="9" t="s">
        <v>13</v>
      </c>
      <c r="F515" s="12">
        <f t="shared" si="126"/>
        <v>876489</v>
      </c>
      <c r="G515" s="12"/>
      <c r="H515" s="12">
        <v>876489</v>
      </c>
      <c r="I515" s="12">
        <f t="shared" si="125"/>
        <v>985436</v>
      </c>
      <c r="J515" s="12"/>
      <c r="K515" s="12">
        <v>985436</v>
      </c>
    </row>
    <row r="516" spans="1:11" ht="191.25" customHeight="1" x14ac:dyDescent="0.2">
      <c r="A516" s="8" t="s">
        <v>902</v>
      </c>
      <c r="B516" s="33"/>
      <c r="C516" s="8" t="s">
        <v>393</v>
      </c>
      <c r="D516" s="8" t="s">
        <v>418</v>
      </c>
      <c r="E516" s="33"/>
      <c r="F516" s="11">
        <f>G516+H516</f>
        <v>584011</v>
      </c>
      <c r="G516" s="11">
        <f>G517</f>
        <v>582526</v>
      </c>
      <c r="H516" s="11">
        <f>H517</f>
        <v>1485</v>
      </c>
      <c r="I516" s="11">
        <f t="shared" si="125"/>
        <v>584075</v>
      </c>
      <c r="J516" s="11">
        <f>J517</f>
        <v>582503</v>
      </c>
      <c r="K516" s="11">
        <f>K517</f>
        <v>1572</v>
      </c>
    </row>
    <row r="517" spans="1:11" ht="102" customHeight="1" x14ac:dyDescent="0.2">
      <c r="A517" s="32" t="s">
        <v>34</v>
      </c>
      <c r="B517" s="9"/>
      <c r="C517" s="9" t="s">
        <v>393</v>
      </c>
      <c r="D517" s="9" t="s">
        <v>419</v>
      </c>
      <c r="E517" s="9"/>
      <c r="F517" s="12">
        <f t="shared" si="126"/>
        <v>584011</v>
      </c>
      <c r="G517" s="12">
        <f>G518</f>
        <v>582526</v>
      </c>
      <c r="H517" s="12">
        <f>H518</f>
        <v>1485</v>
      </c>
      <c r="I517" s="12">
        <f t="shared" ref="I517:I571" si="128">J517+K517</f>
        <v>584075</v>
      </c>
      <c r="J517" s="12">
        <f>J518</f>
        <v>582503</v>
      </c>
      <c r="K517" s="12">
        <f>K518</f>
        <v>1572</v>
      </c>
    </row>
    <row r="518" spans="1:11" ht="129" customHeight="1" x14ac:dyDescent="0.2">
      <c r="A518" s="9" t="s">
        <v>16</v>
      </c>
      <c r="B518" s="9"/>
      <c r="C518" s="9" t="s">
        <v>393</v>
      </c>
      <c r="D518" s="9" t="s">
        <v>419</v>
      </c>
      <c r="E518" s="9" t="s">
        <v>13</v>
      </c>
      <c r="F518" s="12">
        <f t="shared" si="126"/>
        <v>584011</v>
      </c>
      <c r="G518" s="12">
        <f>524168+58501+11-154</f>
        <v>582526</v>
      </c>
      <c r="H518" s="12">
        <v>1485</v>
      </c>
      <c r="I518" s="12">
        <f t="shared" si="128"/>
        <v>584075</v>
      </c>
      <c r="J518" s="12">
        <f>524145+58501+11-154</f>
        <v>582503</v>
      </c>
      <c r="K518" s="12">
        <v>1572</v>
      </c>
    </row>
    <row r="519" spans="1:11" ht="139.5" customHeight="1" x14ac:dyDescent="0.2">
      <c r="A519" s="8" t="s">
        <v>420</v>
      </c>
      <c r="B519" s="33"/>
      <c r="C519" s="8" t="s">
        <v>393</v>
      </c>
      <c r="D519" s="8" t="s">
        <v>421</v>
      </c>
      <c r="E519" s="33"/>
      <c r="F519" s="11">
        <f t="shared" si="126"/>
        <v>3650</v>
      </c>
      <c r="G519" s="11">
        <f>G520+G522</f>
        <v>1825</v>
      </c>
      <c r="H519" s="11">
        <f>H520+H522</f>
        <v>1825</v>
      </c>
      <c r="I519" s="11">
        <f t="shared" si="128"/>
        <v>3650</v>
      </c>
      <c r="J519" s="11">
        <f>J520+J522</f>
        <v>1825</v>
      </c>
      <c r="K519" s="11">
        <f>K520+K522</f>
        <v>1825</v>
      </c>
    </row>
    <row r="520" spans="1:11" ht="102" customHeight="1" x14ac:dyDescent="0.2">
      <c r="A520" s="23" t="s">
        <v>422</v>
      </c>
      <c r="B520" s="9"/>
      <c r="C520" s="9" t="s">
        <v>393</v>
      </c>
      <c r="D520" s="9" t="s">
        <v>895</v>
      </c>
      <c r="E520" s="9"/>
      <c r="F520" s="12">
        <f t="shared" si="126"/>
        <v>1825</v>
      </c>
      <c r="G520" s="12">
        <f>G521</f>
        <v>1825</v>
      </c>
      <c r="H520" s="12">
        <f>H521</f>
        <v>0</v>
      </c>
      <c r="I520" s="12">
        <f t="shared" si="128"/>
        <v>1825</v>
      </c>
      <c r="J520" s="12">
        <f>J521</f>
        <v>1825</v>
      </c>
      <c r="K520" s="12">
        <f>K521</f>
        <v>0</v>
      </c>
    </row>
    <row r="521" spans="1:11" ht="64.5" customHeight="1" x14ac:dyDescent="0.2">
      <c r="A521" s="23" t="s">
        <v>22</v>
      </c>
      <c r="B521" s="9"/>
      <c r="C521" s="9" t="s">
        <v>393</v>
      </c>
      <c r="D521" s="9" t="s">
        <v>895</v>
      </c>
      <c r="E521" s="9" t="s">
        <v>23</v>
      </c>
      <c r="F521" s="12">
        <f t="shared" si="126"/>
        <v>1825</v>
      </c>
      <c r="G521" s="12">
        <v>1825</v>
      </c>
      <c r="H521" s="12"/>
      <c r="I521" s="12">
        <f t="shared" si="128"/>
        <v>1825</v>
      </c>
      <c r="J521" s="12">
        <v>1825</v>
      </c>
      <c r="K521" s="12"/>
    </row>
    <row r="522" spans="1:11" ht="99" x14ac:dyDescent="0.2">
      <c r="A522" s="32" t="s">
        <v>423</v>
      </c>
      <c r="B522" s="9"/>
      <c r="C522" s="9" t="s">
        <v>393</v>
      </c>
      <c r="D522" s="9" t="s">
        <v>424</v>
      </c>
      <c r="E522" s="9"/>
      <c r="F522" s="12">
        <f t="shared" si="126"/>
        <v>1825</v>
      </c>
      <c r="G522" s="12">
        <f>G523</f>
        <v>0</v>
      </c>
      <c r="H522" s="12">
        <f>H523</f>
        <v>1825</v>
      </c>
      <c r="I522" s="12">
        <f t="shared" si="128"/>
        <v>1825</v>
      </c>
      <c r="J522" s="12">
        <f>J523</f>
        <v>0</v>
      </c>
      <c r="K522" s="12">
        <f>K523</f>
        <v>1825</v>
      </c>
    </row>
    <row r="523" spans="1:11" ht="71.25" customHeight="1" x14ac:dyDescent="0.2">
      <c r="A523" s="23" t="s">
        <v>22</v>
      </c>
      <c r="B523" s="9"/>
      <c r="C523" s="9" t="s">
        <v>393</v>
      </c>
      <c r="D523" s="9" t="s">
        <v>424</v>
      </c>
      <c r="E523" s="9" t="s">
        <v>23</v>
      </c>
      <c r="F523" s="12">
        <f t="shared" si="126"/>
        <v>1825</v>
      </c>
      <c r="G523" s="12"/>
      <c r="H523" s="12">
        <v>1825</v>
      </c>
      <c r="I523" s="12">
        <f t="shared" si="128"/>
        <v>1825</v>
      </c>
      <c r="J523" s="12"/>
      <c r="K523" s="12">
        <v>1825</v>
      </c>
    </row>
    <row r="524" spans="1:11" ht="130.5" customHeight="1" x14ac:dyDescent="0.2">
      <c r="A524" s="15" t="s">
        <v>944</v>
      </c>
      <c r="B524" s="8"/>
      <c r="C524" s="8" t="s">
        <v>393</v>
      </c>
      <c r="D524" s="8" t="s">
        <v>249</v>
      </c>
      <c r="E524" s="8"/>
      <c r="F524" s="11">
        <f t="shared" si="126"/>
        <v>1524</v>
      </c>
      <c r="G524" s="11">
        <f t="shared" ref="G524:K527" si="129">G525</f>
        <v>1524</v>
      </c>
      <c r="H524" s="11">
        <f t="shared" si="129"/>
        <v>0</v>
      </c>
      <c r="I524" s="11">
        <f t="shared" si="128"/>
        <v>1524</v>
      </c>
      <c r="J524" s="11">
        <f t="shared" si="129"/>
        <v>1524</v>
      </c>
      <c r="K524" s="11">
        <f t="shared" si="129"/>
        <v>0</v>
      </c>
    </row>
    <row r="525" spans="1:11" ht="96" customHeight="1" x14ac:dyDescent="0.2">
      <c r="A525" s="15" t="s">
        <v>397</v>
      </c>
      <c r="B525" s="8"/>
      <c r="C525" s="8" t="s">
        <v>393</v>
      </c>
      <c r="D525" s="8" t="s">
        <v>398</v>
      </c>
      <c r="E525" s="8"/>
      <c r="F525" s="11">
        <f t="shared" si="126"/>
        <v>1524</v>
      </c>
      <c r="G525" s="11">
        <f t="shared" si="129"/>
        <v>1524</v>
      </c>
      <c r="H525" s="11">
        <f t="shared" si="129"/>
        <v>0</v>
      </c>
      <c r="I525" s="11">
        <f t="shared" si="128"/>
        <v>1524</v>
      </c>
      <c r="J525" s="11">
        <f t="shared" si="129"/>
        <v>1524</v>
      </c>
      <c r="K525" s="11">
        <f t="shared" si="129"/>
        <v>0</v>
      </c>
    </row>
    <row r="526" spans="1:11" ht="77.25" customHeight="1" x14ac:dyDescent="0.2">
      <c r="A526" s="15" t="s">
        <v>399</v>
      </c>
      <c r="B526" s="8"/>
      <c r="C526" s="8" t="s">
        <v>393</v>
      </c>
      <c r="D526" s="8" t="s">
        <v>400</v>
      </c>
      <c r="E526" s="8"/>
      <c r="F526" s="11">
        <f t="shared" si="126"/>
        <v>1524</v>
      </c>
      <c r="G526" s="11">
        <f t="shared" si="129"/>
        <v>1524</v>
      </c>
      <c r="H526" s="11">
        <f t="shared" si="129"/>
        <v>0</v>
      </c>
      <c r="I526" s="11">
        <f t="shared" si="128"/>
        <v>1524</v>
      </c>
      <c r="J526" s="11">
        <f t="shared" si="129"/>
        <v>1524</v>
      </c>
      <c r="K526" s="11">
        <f t="shared" si="129"/>
        <v>0</v>
      </c>
    </row>
    <row r="527" spans="1:11" ht="106.5" customHeight="1" x14ac:dyDescent="0.2">
      <c r="A527" s="23" t="s">
        <v>34</v>
      </c>
      <c r="B527" s="9"/>
      <c r="C527" s="9" t="s">
        <v>393</v>
      </c>
      <c r="D527" s="9" t="s">
        <v>428</v>
      </c>
      <c r="E527" s="9"/>
      <c r="F527" s="12">
        <f t="shared" si="126"/>
        <v>1524</v>
      </c>
      <c r="G527" s="12">
        <f t="shared" si="129"/>
        <v>1524</v>
      </c>
      <c r="H527" s="12">
        <f t="shared" si="129"/>
        <v>0</v>
      </c>
      <c r="I527" s="12">
        <f t="shared" si="128"/>
        <v>1524</v>
      </c>
      <c r="J527" s="12">
        <f t="shared" si="129"/>
        <v>1524</v>
      </c>
      <c r="K527" s="12">
        <f t="shared" si="129"/>
        <v>0</v>
      </c>
    </row>
    <row r="528" spans="1:11" ht="121.5" customHeight="1" x14ac:dyDescent="0.2">
      <c r="A528" s="9" t="s">
        <v>16</v>
      </c>
      <c r="B528" s="9"/>
      <c r="C528" s="9" t="s">
        <v>393</v>
      </c>
      <c r="D528" s="9" t="s">
        <v>428</v>
      </c>
      <c r="E528" s="9" t="s">
        <v>13</v>
      </c>
      <c r="F528" s="12">
        <f t="shared" si="126"/>
        <v>1524</v>
      </c>
      <c r="G528" s="12">
        <f>1358+166</f>
        <v>1524</v>
      </c>
      <c r="H528" s="12"/>
      <c r="I528" s="12">
        <f t="shared" si="128"/>
        <v>1524</v>
      </c>
      <c r="J528" s="12">
        <f>1358+166</f>
        <v>1524</v>
      </c>
      <c r="K528" s="12"/>
    </row>
    <row r="529" spans="1:11" ht="33.75" customHeight="1" x14ac:dyDescent="0.2">
      <c r="A529" s="15" t="s">
        <v>2</v>
      </c>
      <c r="B529" s="8"/>
      <c r="C529" s="8" t="s">
        <v>1</v>
      </c>
      <c r="D529" s="8"/>
      <c r="E529" s="8"/>
      <c r="F529" s="11">
        <f>G529+H529</f>
        <v>2151636</v>
      </c>
      <c r="G529" s="11">
        <f>G530+G535+G557</f>
        <v>395363</v>
      </c>
      <c r="H529" s="11">
        <f>H530+H535+H557</f>
        <v>1756273</v>
      </c>
      <c r="I529" s="11">
        <f t="shared" si="128"/>
        <v>2350010</v>
      </c>
      <c r="J529" s="11">
        <f>J530+J535+J557</f>
        <v>394845</v>
      </c>
      <c r="K529" s="11">
        <f>K530+K535+K557</f>
        <v>1955165</v>
      </c>
    </row>
    <row r="530" spans="1:11" ht="157.5" customHeight="1" x14ac:dyDescent="0.2">
      <c r="A530" s="15" t="s">
        <v>945</v>
      </c>
      <c r="B530" s="8"/>
      <c r="C530" s="8" t="s">
        <v>1</v>
      </c>
      <c r="D530" s="8" t="s">
        <v>76</v>
      </c>
      <c r="E530" s="8"/>
      <c r="F530" s="11">
        <f t="shared" si="126"/>
        <v>180</v>
      </c>
      <c r="G530" s="11">
        <f t="shared" ref="G530:K533" si="130">G531</f>
        <v>180</v>
      </c>
      <c r="H530" s="11">
        <f t="shared" si="130"/>
        <v>0</v>
      </c>
      <c r="I530" s="11">
        <f t="shared" si="128"/>
        <v>180</v>
      </c>
      <c r="J530" s="11">
        <f t="shared" si="130"/>
        <v>180</v>
      </c>
      <c r="K530" s="11">
        <f t="shared" si="130"/>
        <v>0</v>
      </c>
    </row>
    <row r="531" spans="1:11" ht="185.25" customHeight="1" x14ac:dyDescent="0.2">
      <c r="A531" s="15" t="s">
        <v>978</v>
      </c>
      <c r="B531" s="8"/>
      <c r="C531" s="8" t="s">
        <v>1</v>
      </c>
      <c r="D531" s="8" t="s">
        <v>126</v>
      </c>
      <c r="E531" s="8"/>
      <c r="F531" s="11">
        <f t="shared" si="126"/>
        <v>180</v>
      </c>
      <c r="G531" s="11">
        <f t="shared" si="130"/>
        <v>180</v>
      </c>
      <c r="H531" s="11">
        <f t="shared" si="130"/>
        <v>0</v>
      </c>
      <c r="I531" s="11">
        <f t="shared" si="128"/>
        <v>180</v>
      </c>
      <c r="J531" s="11">
        <f t="shared" si="130"/>
        <v>180</v>
      </c>
      <c r="K531" s="11">
        <f t="shared" si="130"/>
        <v>0</v>
      </c>
    </row>
    <row r="532" spans="1:11" ht="251.25" customHeight="1" x14ac:dyDescent="0.2">
      <c r="A532" s="28" t="s">
        <v>901</v>
      </c>
      <c r="B532" s="8"/>
      <c r="C532" s="8" t="s">
        <v>1</v>
      </c>
      <c r="D532" s="8" t="s">
        <v>412</v>
      </c>
      <c r="E532" s="8"/>
      <c r="F532" s="11">
        <f t="shared" si="126"/>
        <v>180</v>
      </c>
      <c r="G532" s="11">
        <f t="shared" si="130"/>
        <v>180</v>
      </c>
      <c r="H532" s="11">
        <f t="shared" si="130"/>
        <v>0</v>
      </c>
      <c r="I532" s="11">
        <f t="shared" si="128"/>
        <v>180</v>
      </c>
      <c r="J532" s="11">
        <f t="shared" si="130"/>
        <v>180</v>
      </c>
      <c r="K532" s="11">
        <f t="shared" si="130"/>
        <v>0</v>
      </c>
    </row>
    <row r="533" spans="1:11" ht="24.75" customHeight="1" x14ac:dyDescent="0.2">
      <c r="A533" s="23" t="s">
        <v>57</v>
      </c>
      <c r="B533" s="9"/>
      <c r="C533" s="9" t="s">
        <v>1</v>
      </c>
      <c r="D533" s="9" t="s">
        <v>413</v>
      </c>
      <c r="E533" s="9"/>
      <c r="F533" s="12">
        <f t="shared" si="126"/>
        <v>180</v>
      </c>
      <c r="G533" s="12">
        <f t="shared" si="130"/>
        <v>180</v>
      </c>
      <c r="H533" s="12">
        <f t="shared" si="130"/>
        <v>0</v>
      </c>
      <c r="I533" s="12">
        <f t="shared" si="128"/>
        <v>180</v>
      </c>
      <c r="J533" s="12">
        <f t="shared" si="130"/>
        <v>180</v>
      </c>
      <c r="K533" s="12">
        <f t="shared" si="130"/>
        <v>0</v>
      </c>
    </row>
    <row r="534" spans="1:11" ht="123.75" customHeight="1" x14ac:dyDescent="0.2">
      <c r="A534" s="9" t="s">
        <v>16</v>
      </c>
      <c r="B534" s="9"/>
      <c r="C534" s="9" t="s">
        <v>1</v>
      </c>
      <c r="D534" s="9" t="s">
        <v>413</v>
      </c>
      <c r="E534" s="9" t="s">
        <v>13</v>
      </c>
      <c r="F534" s="12">
        <f t="shared" si="126"/>
        <v>180</v>
      </c>
      <c r="G534" s="12">
        <f>122+58</f>
        <v>180</v>
      </c>
      <c r="H534" s="12"/>
      <c r="I534" s="12">
        <f t="shared" si="128"/>
        <v>180</v>
      </c>
      <c r="J534" s="12">
        <f>122+58</f>
        <v>180</v>
      </c>
      <c r="K534" s="12"/>
    </row>
    <row r="535" spans="1:11" ht="138" customHeight="1" x14ac:dyDescent="0.2">
      <c r="A535" s="15" t="s">
        <v>932</v>
      </c>
      <c r="B535" s="8"/>
      <c r="C535" s="8" t="s">
        <v>1</v>
      </c>
      <c r="D535" s="8" t="s">
        <v>31</v>
      </c>
      <c r="E535" s="8"/>
      <c r="F535" s="11">
        <f t="shared" si="126"/>
        <v>2148801</v>
      </c>
      <c r="G535" s="11">
        <f>G536</f>
        <v>392528</v>
      </c>
      <c r="H535" s="11">
        <f>H536</f>
        <v>1756273</v>
      </c>
      <c r="I535" s="11">
        <f t="shared" si="128"/>
        <v>2347175</v>
      </c>
      <c r="J535" s="11">
        <f>J536</f>
        <v>392010</v>
      </c>
      <c r="K535" s="11">
        <f>K536</f>
        <v>1955165</v>
      </c>
    </row>
    <row r="536" spans="1:11" ht="62.25" customHeight="1" x14ac:dyDescent="0.2">
      <c r="A536" s="15" t="s">
        <v>429</v>
      </c>
      <c r="B536" s="8"/>
      <c r="C536" s="8" t="s">
        <v>1</v>
      </c>
      <c r="D536" s="8" t="s">
        <v>430</v>
      </c>
      <c r="E536" s="8"/>
      <c r="F536" s="11">
        <f t="shared" si="126"/>
        <v>2148801</v>
      </c>
      <c r="G536" s="11">
        <f>G537+G540+G545+G548+G551+G554</f>
        <v>392528</v>
      </c>
      <c r="H536" s="11">
        <f>H537+H540+H545+H548+H551+H554</f>
        <v>1756273</v>
      </c>
      <c r="I536" s="11">
        <f t="shared" si="128"/>
        <v>2347175</v>
      </c>
      <c r="J536" s="11">
        <f>J537+J540+J545+J548+J551+J554</f>
        <v>392010</v>
      </c>
      <c r="K536" s="11">
        <f>K537+K540+K545+K548+K551+K554</f>
        <v>1955165</v>
      </c>
    </row>
    <row r="537" spans="1:11" ht="253.5" customHeight="1" x14ac:dyDescent="0.2">
      <c r="A537" s="28" t="s">
        <v>1107</v>
      </c>
      <c r="B537" s="8"/>
      <c r="C537" s="8" t="s">
        <v>1</v>
      </c>
      <c r="D537" s="8" t="s">
        <v>431</v>
      </c>
      <c r="E537" s="8"/>
      <c r="F537" s="11">
        <f t="shared" si="126"/>
        <v>1738515</v>
      </c>
      <c r="G537" s="11">
        <f>G538</f>
        <v>0</v>
      </c>
      <c r="H537" s="11">
        <f>H538</f>
        <v>1738515</v>
      </c>
      <c r="I537" s="11">
        <f t="shared" si="128"/>
        <v>1937407</v>
      </c>
      <c r="J537" s="11">
        <f>J538</f>
        <v>0</v>
      </c>
      <c r="K537" s="11">
        <f>K538</f>
        <v>1937407</v>
      </c>
    </row>
    <row r="538" spans="1:11" ht="74.25" customHeight="1" x14ac:dyDescent="0.2">
      <c r="A538" s="23" t="s">
        <v>432</v>
      </c>
      <c r="B538" s="9"/>
      <c r="C538" s="9" t="s">
        <v>1</v>
      </c>
      <c r="D538" s="9" t="s">
        <v>433</v>
      </c>
      <c r="E538" s="9"/>
      <c r="F538" s="12">
        <f t="shared" si="126"/>
        <v>1738515</v>
      </c>
      <c r="G538" s="12">
        <f>G539</f>
        <v>0</v>
      </c>
      <c r="H538" s="12">
        <f>H539</f>
        <v>1738515</v>
      </c>
      <c r="I538" s="12">
        <f t="shared" si="128"/>
        <v>1937407</v>
      </c>
      <c r="J538" s="12">
        <f>J539</f>
        <v>0</v>
      </c>
      <c r="K538" s="12">
        <f>K539</f>
        <v>1937407</v>
      </c>
    </row>
    <row r="539" spans="1:11" ht="131.25" customHeight="1" x14ac:dyDescent="0.2">
      <c r="A539" s="9" t="s">
        <v>16</v>
      </c>
      <c r="B539" s="9"/>
      <c r="C539" s="9" t="s">
        <v>1</v>
      </c>
      <c r="D539" s="9" t="s">
        <v>433</v>
      </c>
      <c r="E539" s="9" t="s">
        <v>13</v>
      </c>
      <c r="F539" s="12">
        <f t="shared" si="126"/>
        <v>1738515</v>
      </c>
      <c r="G539" s="12"/>
      <c r="H539" s="12">
        <v>1738515</v>
      </c>
      <c r="I539" s="12">
        <f t="shared" si="128"/>
        <v>1937407</v>
      </c>
      <c r="J539" s="12"/>
      <c r="K539" s="12">
        <v>1937407</v>
      </c>
    </row>
    <row r="540" spans="1:11" ht="269.25" customHeight="1" x14ac:dyDescent="0.2">
      <c r="A540" s="8" t="s">
        <v>1143</v>
      </c>
      <c r="B540" s="8"/>
      <c r="C540" s="8" t="s">
        <v>1</v>
      </c>
      <c r="D540" s="8" t="s">
        <v>434</v>
      </c>
      <c r="E540" s="8"/>
      <c r="F540" s="11">
        <f t="shared" si="126"/>
        <v>261533</v>
      </c>
      <c r="G540" s="11">
        <f>G541+G543</f>
        <v>261533</v>
      </c>
      <c r="H540" s="11">
        <f>H541+H543</f>
        <v>0</v>
      </c>
      <c r="I540" s="11">
        <f t="shared" si="128"/>
        <v>261015</v>
      </c>
      <c r="J540" s="11">
        <f>J541+J543</f>
        <v>261015</v>
      </c>
      <c r="K540" s="11">
        <f>K541+K543</f>
        <v>0</v>
      </c>
    </row>
    <row r="541" spans="1:11" ht="102" customHeight="1" x14ac:dyDescent="0.2">
      <c r="A541" s="23" t="s">
        <v>34</v>
      </c>
      <c r="B541" s="9"/>
      <c r="C541" s="9" t="s">
        <v>1</v>
      </c>
      <c r="D541" s="9" t="s">
        <v>435</v>
      </c>
      <c r="E541" s="9"/>
      <c r="F541" s="12">
        <f t="shared" si="126"/>
        <v>255894</v>
      </c>
      <c r="G541" s="12">
        <f>G542</f>
        <v>255894</v>
      </c>
      <c r="H541" s="12">
        <f>H542</f>
        <v>0</v>
      </c>
      <c r="I541" s="12">
        <f t="shared" si="128"/>
        <v>255376</v>
      </c>
      <c r="J541" s="12">
        <f>J542</f>
        <v>255376</v>
      </c>
      <c r="K541" s="12">
        <f>K542</f>
        <v>0</v>
      </c>
    </row>
    <row r="542" spans="1:11" ht="117" customHeight="1" x14ac:dyDescent="0.2">
      <c r="A542" s="9" t="s">
        <v>16</v>
      </c>
      <c r="B542" s="9"/>
      <c r="C542" s="9" t="s">
        <v>1</v>
      </c>
      <c r="D542" s="9" t="s">
        <v>435</v>
      </c>
      <c r="E542" s="9" t="s">
        <v>13</v>
      </c>
      <c r="F542" s="12">
        <f t="shared" si="126"/>
        <v>255894</v>
      </c>
      <c r="G542" s="12">
        <v>255894</v>
      </c>
      <c r="H542" s="12"/>
      <c r="I542" s="12">
        <f t="shared" si="128"/>
        <v>255376</v>
      </c>
      <c r="J542" s="12">
        <v>255376</v>
      </c>
      <c r="K542" s="12"/>
    </row>
    <row r="543" spans="1:11" ht="175.5" customHeight="1" x14ac:dyDescent="0.2">
      <c r="A543" s="13" t="s">
        <v>1097</v>
      </c>
      <c r="B543" s="9"/>
      <c r="C543" s="9" t="s">
        <v>1</v>
      </c>
      <c r="D543" s="9" t="s">
        <v>436</v>
      </c>
      <c r="E543" s="9"/>
      <c r="F543" s="12">
        <f t="shared" si="126"/>
        <v>5639</v>
      </c>
      <c r="G543" s="12">
        <f>G544</f>
        <v>5639</v>
      </c>
      <c r="H543" s="12">
        <f>H544</f>
        <v>0</v>
      </c>
      <c r="I543" s="12">
        <f t="shared" si="128"/>
        <v>5639</v>
      </c>
      <c r="J543" s="12">
        <f>J544</f>
        <v>5639</v>
      </c>
      <c r="K543" s="12">
        <f>K544</f>
        <v>0</v>
      </c>
    </row>
    <row r="544" spans="1:11" ht="121.5" customHeight="1" x14ac:dyDescent="0.2">
      <c r="A544" s="9" t="s">
        <v>16</v>
      </c>
      <c r="B544" s="9"/>
      <c r="C544" s="9" t="s">
        <v>1</v>
      </c>
      <c r="D544" s="9" t="s">
        <v>436</v>
      </c>
      <c r="E544" s="9" t="s">
        <v>13</v>
      </c>
      <c r="F544" s="12">
        <f t="shared" si="126"/>
        <v>5639</v>
      </c>
      <c r="G544" s="12">
        <v>5639</v>
      </c>
      <c r="H544" s="12"/>
      <c r="I544" s="12">
        <f t="shared" si="128"/>
        <v>5639</v>
      </c>
      <c r="J544" s="12">
        <v>5639</v>
      </c>
      <c r="K544" s="12"/>
    </row>
    <row r="545" spans="1:11" ht="252" customHeight="1" x14ac:dyDescent="0.2">
      <c r="A545" s="8" t="s">
        <v>437</v>
      </c>
      <c r="B545" s="8"/>
      <c r="C545" s="8" t="s">
        <v>1</v>
      </c>
      <c r="D545" s="8" t="s">
        <v>438</v>
      </c>
      <c r="E545" s="8"/>
      <c r="F545" s="11">
        <f t="shared" si="126"/>
        <v>129817</v>
      </c>
      <c r="G545" s="11">
        <f>G546</f>
        <v>129817</v>
      </c>
      <c r="H545" s="11">
        <f>H546</f>
        <v>0</v>
      </c>
      <c r="I545" s="11">
        <f t="shared" si="128"/>
        <v>129817</v>
      </c>
      <c r="J545" s="11">
        <f>J546</f>
        <v>129817</v>
      </c>
      <c r="K545" s="11">
        <f>K546</f>
        <v>0</v>
      </c>
    </row>
    <row r="546" spans="1:11" ht="114.75" customHeight="1" x14ac:dyDescent="0.2">
      <c r="A546" s="23" t="s">
        <v>34</v>
      </c>
      <c r="B546" s="9"/>
      <c r="C546" s="9" t="s">
        <v>1</v>
      </c>
      <c r="D546" s="9" t="s">
        <v>439</v>
      </c>
      <c r="E546" s="9"/>
      <c r="F546" s="12">
        <f t="shared" si="126"/>
        <v>129817</v>
      </c>
      <c r="G546" s="12">
        <f>G547</f>
        <v>129817</v>
      </c>
      <c r="H546" s="12">
        <f>H547</f>
        <v>0</v>
      </c>
      <c r="I546" s="12">
        <f t="shared" si="128"/>
        <v>129817</v>
      </c>
      <c r="J546" s="12">
        <f>J547</f>
        <v>129817</v>
      </c>
      <c r="K546" s="12">
        <f>K547</f>
        <v>0</v>
      </c>
    </row>
    <row r="547" spans="1:11" ht="134.25" customHeight="1" x14ac:dyDescent="0.2">
      <c r="A547" s="9" t="s">
        <v>16</v>
      </c>
      <c r="B547" s="9"/>
      <c r="C547" s="9" t="s">
        <v>1</v>
      </c>
      <c r="D547" s="9" t="s">
        <v>439</v>
      </c>
      <c r="E547" s="9" t="s">
        <v>13</v>
      </c>
      <c r="F547" s="12">
        <f t="shared" si="126"/>
        <v>129817</v>
      </c>
      <c r="G547" s="12">
        <f>89341+40476</f>
        <v>129817</v>
      </c>
      <c r="H547" s="12"/>
      <c r="I547" s="12">
        <f t="shared" si="128"/>
        <v>129817</v>
      </c>
      <c r="J547" s="12">
        <f>89341+40476</f>
        <v>129817</v>
      </c>
      <c r="K547" s="12"/>
    </row>
    <row r="548" spans="1:11" ht="195.75" customHeight="1" x14ac:dyDescent="0.2">
      <c r="A548" s="8" t="s">
        <v>440</v>
      </c>
      <c r="B548" s="8"/>
      <c r="C548" s="8" t="s">
        <v>1</v>
      </c>
      <c r="D548" s="8" t="s">
        <v>441</v>
      </c>
      <c r="E548" s="8"/>
      <c r="F548" s="11">
        <f t="shared" si="126"/>
        <v>612</v>
      </c>
      <c r="G548" s="11">
        <f>G549</f>
        <v>612</v>
      </c>
      <c r="H548" s="11">
        <f>H549</f>
        <v>0</v>
      </c>
      <c r="I548" s="11">
        <f t="shared" si="128"/>
        <v>612</v>
      </c>
      <c r="J548" s="11">
        <f>J549</f>
        <v>612</v>
      </c>
      <c r="K548" s="11">
        <f>K549</f>
        <v>0</v>
      </c>
    </row>
    <row r="549" spans="1:11" ht="30.75" customHeight="1" x14ac:dyDescent="0.2">
      <c r="A549" s="23" t="s">
        <v>57</v>
      </c>
      <c r="B549" s="9"/>
      <c r="C549" s="9" t="s">
        <v>1</v>
      </c>
      <c r="D549" s="9" t="s">
        <v>442</v>
      </c>
      <c r="E549" s="9"/>
      <c r="F549" s="12">
        <f t="shared" si="126"/>
        <v>612</v>
      </c>
      <c r="G549" s="12">
        <f>G550</f>
        <v>612</v>
      </c>
      <c r="H549" s="12">
        <f>H550</f>
        <v>0</v>
      </c>
      <c r="I549" s="12">
        <f t="shared" si="128"/>
        <v>612</v>
      </c>
      <c r="J549" s="12">
        <f>J550</f>
        <v>612</v>
      </c>
      <c r="K549" s="12">
        <f>K550</f>
        <v>0</v>
      </c>
    </row>
    <row r="550" spans="1:11" ht="122.25" customHeight="1" x14ac:dyDescent="0.2">
      <c r="A550" s="9" t="s">
        <v>16</v>
      </c>
      <c r="B550" s="9"/>
      <c r="C550" s="9" t="s">
        <v>1</v>
      </c>
      <c r="D550" s="9" t="s">
        <v>442</v>
      </c>
      <c r="E550" s="9" t="s">
        <v>13</v>
      </c>
      <c r="F550" s="12">
        <f t="shared" si="126"/>
        <v>612</v>
      </c>
      <c r="G550" s="12">
        <v>612</v>
      </c>
      <c r="H550" s="12"/>
      <c r="I550" s="12">
        <f t="shared" si="128"/>
        <v>612</v>
      </c>
      <c r="J550" s="12">
        <v>612</v>
      </c>
      <c r="K550" s="12"/>
    </row>
    <row r="551" spans="1:11" ht="239.25" customHeight="1" x14ac:dyDescent="0.2">
      <c r="A551" s="28" t="s">
        <v>445</v>
      </c>
      <c r="B551" s="8"/>
      <c r="C551" s="8" t="s">
        <v>1</v>
      </c>
      <c r="D551" s="8" t="s">
        <v>446</v>
      </c>
      <c r="E551" s="8"/>
      <c r="F551" s="11">
        <f t="shared" si="126"/>
        <v>566</v>
      </c>
      <c r="G551" s="11">
        <f>G552</f>
        <v>566</v>
      </c>
      <c r="H551" s="11">
        <f>H552</f>
        <v>0</v>
      </c>
      <c r="I551" s="11">
        <f t="shared" si="128"/>
        <v>566</v>
      </c>
      <c r="J551" s="11">
        <f>J552</f>
        <v>566</v>
      </c>
      <c r="K551" s="11">
        <f>K552</f>
        <v>0</v>
      </c>
    </row>
    <row r="552" spans="1:11" ht="98.25" customHeight="1" x14ac:dyDescent="0.2">
      <c r="A552" s="23" t="s">
        <v>34</v>
      </c>
      <c r="B552" s="9"/>
      <c r="C552" s="9" t="s">
        <v>1</v>
      </c>
      <c r="D552" s="9" t="s">
        <v>448</v>
      </c>
      <c r="E552" s="9"/>
      <c r="F552" s="12">
        <f t="shared" si="126"/>
        <v>566</v>
      </c>
      <c r="G552" s="12">
        <f>G553</f>
        <v>566</v>
      </c>
      <c r="H552" s="12">
        <f>H553</f>
        <v>0</v>
      </c>
      <c r="I552" s="12">
        <f t="shared" si="128"/>
        <v>566</v>
      </c>
      <c r="J552" s="12">
        <f>J553</f>
        <v>566</v>
      </c>
      <c r="K552" s="12">
        <f>K553</f>
        <v>0</v>
      </c>
    </row>
    <row r="553" spans="1:11" ht="120.75" customHeight="1" x14ac:dyDescent="0.2">
      <c r="A553" s="9" t="s">
        <v>16</v>
      </c>
      <c r="B553" s="9"/>
      <c r="C553" s="9" t="s">
        <v>1</v>
      </c>
      <c r="D553" s="9" t="s">
        <v>448</v>
      </c>
      <c r="E553" s="9" t="s">
        <v>13</v>
      </c>
      <c r="F553" s="12">
        <f t="shared" si="126"/>
        <v>566</v>
      </c>
      <c r="G553" s="12">
        <v>566</v>
      </c>
      <c r="H553" s="12"/>
      <c r="I553" s="12">
        <f t="shared" si="128"/>
        <v>566</v>
      </c>
      <c r="J553" s="12">
        <v>566</v>
      </c>
      <c r="K553" s="12"/>
    </row>
    <row r="554" spans="1:11" ht="151.5" customHeight="1" x14ac:dyDescent="0.2">
      <c r="A554" s="8" t="s">
        <v>449</v>
      </c>
      <c r="B554" s="8"/>
      <c r="C554" s="8" t="s">
        <v>1</v>
      </c>
      <c r="D554" s="8" t="s">
        <v>450</v>
      </c>
      <c r="E554" s="8"/>
      <c r="F554" s="11">
        <f t="shared" si="126"/>
        <v>17758</v>
      </c>
      <c r="G554" s="11">
        <f>G555</f>
        <v>0</v>
      </c>
      <c r="H554" s="11">
        <f>H555</f>
        <v>17758</v>
      </c>
      <c r="I554" s="11">
        <f t="shared" si="128"/>
        <v>17758</v>
      </c>
      <c r="J554" s="11">
        <f>J555</f>
        <v>0</v>
      </c>
      <c r="K554" s="11">
        <f>K555</f>
        <v>17758</v>
      </c>
    </row>
    <row r="555" spans="1:11" ht="90.75" customHeight="1" x14ac:dyDescent="0.2">
      <c r="A555" s="23" t="s">
        <v>860</v>
      </c>
      <c r="B555" s="9"/>
      <c r="C555" s="9" t="s">
        <v>1</v>
      </c>
      <c r="D555" s="9" t="s">
        <v>451</v>
      </c>
      <c r="E555" s="9"/>
      <c r="F555" s="12">
        <f t="shared" si="126"/>
        <v>17758</v>
      </c>
      <c r="G555" s="12">
        <f>G556</f>
        <v>0</v>
      </c>
      <c r="H555" s="12">
        <f>H556</f>
        <v>17758</v>
      </c>
      <c r="I555" s="12">
        <f t="shared" si="128"/>
        <v>17758</v>
      </c>
      <c r="J555" s="12">
        <f>J556</f>
        <v>0</v>
      </c>
      <c r="K555" s="12">
        <f>K556</f>
        <v>17758</v>
      </c>
    </row>
    <row r="556" spans="1:11" ht="131.25" customHeight="1" x14ac:dyDescent="0.2">
      <c r="A556" s="9" t="s">
        <v>16</v>
      </c>
      <c r="B556" s="9"/>
      <c r="C556" s="9" t="s">
        <v>1</v>
      </c>
      <c r="D556" s="9" t="s">
        <v>451</v>
      </c>
      <c r="E556" s="9" t="s">
        <v>13</v>
      </c>
      <c r="F556" s="12">
        <f t="shared" si="126"/>
        <v>17758</v>
      </c>
      <c r="G556" s="12"/>
      <c r="H556" s="12">
        <v>17758</v>
      </c>
      <c r="I556" s="12">
        <f t="shared" si="128"/>
        <v>17758</v>
      </c>
      <c r="J556" s="12"/>
      <c r="K556" s="12">
        <v>17758</v>
      </c>
    </row>
    <row r="557" spans="1:11" ht="138" customHeight="1" x14ac:dyDescent="0.2">
      <c r="A557" s="15" t="s">
        <v>944</v>
      </c>
      <c r="B557" s="8"/>
      <c r="C557" s="8" t="s">
        <v>1</v>
      </c>
      <c r="D557" s="8" t="s">
        <v>249</v>
      </c>
      <c r="E557" s="9"/>
      <c r="F557" s="11">
        <f t="shared" ref="F557:F631" si="131">G557+H557</f>
        <v>2655</v>
      </c>
      <c r="G557" s="11">
        <f t="shared" ref="G557:H560" si="132">G558</f>
        <v>2655</v>
      </c>
      <c r="H557" s="11">
        <f t="shared" si="132"/>
        <v>0</v>
      </c>
      <c r="I557" s="11">
        <f t="shared" si="128"/>
        <v>2655</v>
      </c>
      <c r="J557" s="11">
        <f t="shared" ref="J557:K560" si="133">J558</f>
        <v>2655</v>
      </c>
      <c r="K557" s="11">
        <f t="shared" si="133"/>
        <v>0</v>
      </c>
    </row>
    <row r="558" spans="1:11" ht="93" customHeight="1" x14ac:dyDescent="0.2">
      <c r="A558" s="15" t="s">
        <v>397</v>
      </c>
      <c r="B558" s="8"/>
      <c r="C558" s="8" t="s">
        <v>1</v>
      </c>
      <c r="D558" s="8" t="s">
        <v>398</v>
      </c>
      <c r="E558" s="9"/>
      <c r="F558" s="11">
        <f t="shared" si="131"/>
        <v>2655</v>
      </c>
      <c r="G558" s="11">
        <f t="shared" si="132"/>
        <v>2655</v>
      </c>
      <c r="H558" s="11">
        <f t="shared" si="132"/>
        <v>0</v>
      </c>
      <c r="I558" s="11">
        <f t="shared" si="128"/>
        <v>2655</v>
      </c>
      <c r="J558" s="11">
        <f t="shared" si="133"/>
        <v>2655</v>
      </c>
      <c r="K558" s="11">
        <f t="shared" si="133"/>
        <v>0</v>
      </c>
    </row>
    <row r="559" spans="1:11" ht="76.5" customHeight="1" x14ac:dyDescent="0.2">
      <c r="A559" s="15" t="s">
        <v>399</v>
      </c>
      <c r="B559" s="8"/>
      <c r="C559" s="8" t="s">
        <v>1</v>
      </c>
      <c r="D559" s="8" t="s">
        <v>400</v>
      </c>
      <c r="E559" s="9"/>
      <c r="F559" s="11">
        <f t="shared" si="131"/>
        <v>2655</v>
      </c>
      <c r="G559" s="11">
        <f t="shared" si="132"/>
        <v>2655</v>
      </c>
      <c r="H559" s="11">
        <f t="shared" si="132"/>
        <v>0</v>
      </c>
      <c r="I559" s="11">
        <f t="shared" si="128"/>
        <v>2655</v>
      </c>
      <c r="J559" s="11">
        <f t="shared" si="133"/>
        <v>2655</v>
      </c>
      <c r="K559" s="11">
        <f t="shared" si="133"/>
        <v>0</v>
      </c>
    </row>
    <row r="560" spans="1:11" ht="99.75" customHeight="1" x14ac:dyDescent="0.2">
      <c r="A560" s="23" t="s">
        <v>34</v>
      </c>
      <c r="B560" s="9"/>
      <c r="C560" s="9" t="s">
        <v>1</v>
      </c>
      <c r="D560" s="9" t="s">
        <v>428</v>
      </c>
      <c r="E560" s="9"/>
      <c r="F560" s="12">
        <f t="shared" si="131"/>
        <v>2655</v>
      </c>
      <c r="G560" s="12">
        <f t="shared" si="132"/>
        <v>2655</v>
      </c>
      <c r="H560" s="12">
        <f t="shared" si="132"/>
        <v>0</v>
      </c>
      <c r="I560" s="12">
        <f t="shared" si="128"/>
        <v>2655</v>
      </c>
      <c r="J560" s="12">
        <f t="shared" si="133"/>
        <v>2655</v>
      </c>
      <c r="K560" s="12">
        <f t="shared" si="133"/>
        <v>0</v>
      </c>
    </row>
    <row r="561" spans="1:11" ht="117.75" customHeight="1" x14ac:dyDescent="0.2">
      <c r="A561" s="9" t="s">
        <v>16</v>
      </c>
      <c r="B561" s="9"/>
      <c r="C561" s="9" t="s">
        <v>1</v>
      </c>
      <c r="D561" s="9" t="s">
        <v>428</v>
      </c>
      <c r="E561" s="9" t="s">
        <v>13</v>
      </c>
      <c r="F561" s="12">
        <f>G561+H561</f>
        <v>2655</v>
      </c>
      <c r="G561" s="12">
        <f>1924+731</f>
        <v>2655</v>
      </c>
      <c r="H561" s="12"/>
      <c r="I561" s="12">
        <f>J561+K561</f>
        <v>2655</v>
      </c>
      <c r="J561" s="12">
        <f>1924+731</f>
        <v>2655</v>
      </c>
      <c r="K561" s="12"/>
    </row>
    <row r="562" spans="1:11" ht="47.25" customHeight="1" x14ac:dyDescent="0.2">
      <c r="A562" s="15" t="s">
        <v>788</v>
      </c>
      <c r="B562" s="15"/>
      <c r="C562" s="15" t="s">
        <v>787</v>
      </c>
      <c r="D562" s="9"/>
      <c r="E562" s="9"/>
      <c r="F562" s="11">
        <f>G562+H562</f>
        <v>151326</v>
      </c>
      <c r="G562" s="11">
        <f>G563+G577</f>
        <v>122878</v>
      </c>
      <c r="H562" s="11">
        <f>H563+H577</f>
        <v>28448</v>
      </c>
      <c r="I562" s="11">
        <f>J562+K562</f>
        <v>173377</v>
      </c>
      <c r="J562" s="11">
        <f>J563+J577</f>
        <v>122932</v>
      </c>
      <c r="K562" s="11">
        <f>K563+K577</f>
        <v>50445</v>
      </c>
    </row>
    <row r="563" spans="1:11" ht="123.75" customHeight="1" x14ac:dyDescent="0.2">
      <c r="A563" s="15" t="s">
        <v>932</v>
      </c>
      <c r="B563" s="8"/>
      <c r="C563" s="8" t="s">
        <v>787</v>
      </c>
      <c r="D563" s="8" t="s">
        <v>31</v>
      </c>
      <c r="E563" s="9"/>
      <c r="F563" s="11">
        <f>G563+H563</f>
        <v>151228</v>
      </c>
      <c r="G563" s="11">
        <f>G564</f>
        <v>122780</v>
      </c>
      <c r="H563" s="11">
        <f>H564</f>
        <v>28448</v>
      </c>
      <c r="I563" s="11">
        <f>J563+K563</f>
        <v>173279</v>
      </c>
      <c r="J563" s="11">
        <f>J564</f>
        <v>122834</v>
      </c>
      <c r="K563" s="11">
        <f>K564</f>
        <v>50445</v>
      </c>
    </row>
    <row r="564" spans="1:11" ht="72" customHeight="1" x14ac:dyDescent="0.2">
      <c r="A564" s="15" t="s">
        <v>455</v>
      </c>
      <c r="B564" s="8"/>
      <c r="C564" s="8" t="s">
        <v>787</v>
      </c>
      <c r="D564" s="8" t="s">
        <v>32</v>
      </c>
      <c r="E564" s="8"/>
      <c r="F564" s="11">
        <f t="shared" si="131"/>
        <v>151228</v>
      </c>
      <c r="G564" s="11">
        <f>G565+G568+G571+G574</f>
        <v>122780</v>
      </c>
      <c r="H564" s="11">
        <f>H565+H568+H571+H574</f>
        <v>28448</v>
      </c>
      <c r="I564" s="11">
        <f t="shared" si="128"/>
        <v>173279</v>
      </c>
      <c r="J564" s="11">
        <f>J565+J568+J571+J574</f>
        <v>122834</v>
      </c>
      <c r="K564" s="11">
        <f>K565+K568+K571+K574</f>
        <v>50445</v>
      </c>
    </row>
    <row r="565" spans="1:11" ht="214.9" customHeight="1" x14ac:dyDescent="0.2">
      <c r="A565" s="15" t="s">
        <v>904</v>
      </c>
      <c r="B565" s="8"/>
      <c r="C565" s="8" t="s">
        <v>787</v>
      </c>
      <c r="D565" s="8" t="s">
        <v>456</v>
      </c>
      <c r="E565" s="8"/>
      <c r="F565" s="11">
        <f t="shared" si="131"/>
        <v>28039</v>
      </c>
      <c r="G565" s="11">
        <f>G566</f>
        <v>28039</v>
      </c>
      <c r="H565" s="11">
        <f>H566</f>
        <v>0</v>
      </c>
      <c r="I565" s="11">
        <f t="shared" si="128"/>
        <v>28093</v>
      </c>
      <c r="J565" s="11">
        <f>J566</f>
        <v>28093</v>
      </c>
      <c r="K565" s="11">
        <f>K566</f>
        <v>0</v>
      </c>
    </row>
    <row r="566" spans="1:11" ht="106.5" customHeight="1" x14ac:dyDescent="0.2">
      <c r="A566" s="23" t="s">
        <v>34</v>
      </c>
      <c r="B566" s="9"/>
      <c r="C566" s="9" t="s">
        <v>787</v>
      </c>
      <c r="D566" s="9" t="s">
        <v>457</v>
      </c>
      <c r="E566" s="9"/>
      <c r="F566" s="12">
        <f t="shared" si="131"/>
        <v>28039</v>
      </c>
      <c r="G566" s="12">
        <f>G567</f>
        <v>28039</v>
      </c>
      <c r="H566" s="12">
        <f>H567</f>
        <v>0</v>
      </c>
      <c r="I566" s="12">
        <f t="shared" si="128"/>
        <v>28093</v>
      </c>
      <c r="J566" s="12">
        <f>J567</f>
        <v>28093</v>
      </c>
      <c r="K566" s="12">
        <f>K567</f>
        <v>0</v>
      </c>
    </row>
    <row r="567" spans="1:11" ht="121.5" customHeight="1" x14ac:dyDescent="0.2">
      <c r="A567" s="9" t="s">
        <v>16</v>
      </c>
      <c r="B567" s="9"/>
      <c r="C567" s="9" t="s">
        <v>787</v>
      </c>
      <c r="D567" s="9" t="s">
        <v>457</v>
      </c>
      <c r="E567" s="9" t="s">
        <v>13</v>
      </c>
      <c r="F567" s="12">
        <f t="shared" si="131"/>
        <v>28039</v>
      </c>
      <c r="G567" s="12">
        <v>28039</v>
      </c>
      <c r="H567" s="12"/>
      <c r="I567" s="12">
        <f t="shared" si="128"/>
        <v>28093</v>
      </c>
      <c r="J567" s="12">
        <v>28093</v>
      </c>
      <c r="K567" s="12"/>
    </row>
    <row r="568" spans="1:11" ht="207.75" customHeight="1" x14ac:dyDescent="0.2">
      <c r="A568" s="8" t="s">
        <v>458</v>
      </c>
      <c r="B568" s="8"/>
      <c r="C568" s="8" t="s">
        <v>787</v>
      </c>
      <c r="D568" s="8" t="s">
        <v>459</v>
      </c>
      <c r="E568" s="8"/>
      <c r="F568" s="11">
        <f t="shared" si="131"/>
        <v>1540</v>
      </c>
      <c r="G568" s="11">
        <f>G569</f>
        <v>1540</v>
      </c>
      <c r="H568" s="11">
        <f>H569</f>
        <v>0</v>
      </c>
      <c r="I568" s="11">
        <f t="shared" si="128"/>
        <v>1540</v>
      </c>
      <c r="J568" s="11">
        <f>J569</f>
        <v>1540</v>
      </c>
      <c r="K568" s="11">
        <f>K569</f>
        <v>0</v>
      </c>
    </row>
    <row r="569" spans="1:11" ht="27.75" customHeight="1" x14ac:dyDescent="0.2">
      <c r="A569" s="23" t="s">
        <v>57</v>
      </c>
      <c r="B569" s="9"/>
      <c r="C569" s="9" t="s">
        <v>787</v>
      </c>
      <c r="D569" s="9" t="s">
        <v>460</v>
      </c>
      <c r="E569" s="9"/>
      <c r="F569" s="12">
        <f t="shared" si="131"/>
        <v>1540</v>
      </c>
      <c r="G569" s="12">
        <f>G570</f>
        <v>1540</v>
      </c>
      <c r="H569" s="12">
        <f>H570</f>
        <v>0</v>
      </c>
      <c r="I569" s="12">
        <f t="shared" si="128"/>
        <v>1540</v>
      </c>
      <c r="J569" s="12">
        <f>J570</f>
        <v>1540</v>
      </c>
      <c r="K569" s="12">
        <f>K570</f>
        <v>0</v>
      </c>
    </row>
    <row r="570" spans="1:11" ht="127.5" customHeight="1" x14ac:dyDescent="0.2">
      <c r="A570" s="9" t="s">
        <v>16</v>
      </c>
      <c r="B570" s="9"/>
      <c r="C570" s="9" t="s">
        <v>787</v>
      </c>
      <c r="D570" s="9" t="s">
        <v>460</v>
      </c>
      <c r="E570" s="9" t="s">
        <v>13</v>
      </c>
      <c r="F570" s="12">
        <f t="shared" si="131"/>
        <v>1540</v>
      </c>
      <c r="G570" s="12">
        <v>1540</v>
      </c>
      <c r="H570" s="12"/>
      <c r="I570" s="12">
        <f t="shared" si="128"/>
        <v>1540</v>
      </c>
      <c r="J570" s="12">
        <v>1540</v>
      </c>
      <c r="K570" s="12"/>
    </row>
    <row r="571" spans="1:11" ht="155.25" customHeight="1" x14ac:dyDescent="0.2">
      <c r="A571" s="25" t="s">
        <v>905</v>
      </c>
      <c r="B571" s="8"/>
      <c r="C571" s="8" t="s">
        <v>787</v>
      </c>
      <c r="D571" s="8" t="s">
        <v>461</v>
      </c>
      <c r="E571" s="8"/>
      <c r="F571" s="11">
        <f t="shared" si="131"/>
        <v>81425</v>
      </c>
      <c r="G571" s="11">
        <f>G572</f>
        <v>52977</v>
      </c>
      <c r="H571" s="11">
        <f>H572</f>
        <v>28448</v>
      </c>
      <c r="I571" s="11">
        <f t="shared" si="128"/>
        <v>103422</v>
      </c>
      <c r="J571" s="11">
        <f>J572</f>
        <v>52977</v>
      </c>
      <c r="K571" s="11">
        <f>K572</f>
        <v>50445</v>
      </c>
    </row>
    <row r="572" spans="1:11" ht="104.25" customHeight="1" x14ac:dyDescent="0.2">
      <c r="A572" s="23" t="s">
        <v>34</v>
      </c>
      <c r="B572" s="9"/>
      <c r="C572" s="9" t="s">
        <v>787</v>
      </c>
      <c r="D572" s="9" t="s">
        <v>462</v>
      </c>
      <c r="E572" s="9"/>
      <c r="F572" s="12">
        <f t="shared" si="131"/>
        <v>81425</v>
      </c>
      <c r="G572" s="12">
        <f>G573</f>
        <v>52977</v>
      </c>
      <c r="H572" s="12">
        <f>H573</f>
        <v>28448</v>
      </c>
      <c r="I572" s="12">
        <f t="shared" ref="I572:I611" si="134">J572+K572</f>
        <v>103422</v>
      </c>
      <c r="J572" s="12">
        <f>J573</f>
        <v>52977</v>
      </c>
      <c r="K572" s="12">
        <f>K573</f>
        <v>50445</v>
      </c>
    </row>
    <row r="573" spans="1:11" ht="133.5" customHeight="1" x14ac:dyDescent="0.2">
      <c r="A573" s="9" t="s">
        <v>16</v>
      </c>
      <c r="B573" s="9"/>
      <c r="C573" s="9" t="s">
        <v>787</v>
      </c>
      <c r="D573" s="9" t="s">
        <v>462</v>
      </c>
      <c r="E573" s="9" t="s">
        <v>13</v>
      </c>
      <c r="F573" s="12">
        <f t="shared" si="131"/>
        <v>81425</v>
      </c>
      <c r="G573" s="12">
        <f>84269+8308-39600</f>
        <v>52977</v>
      </c>
      <c r="H573" s="12">
        <v>28448</v>
      </c>
      <c r="I573" s="12">
        <f t="shared" si="134"/>
        <v>103422</v>
      </c>
      <c r="J573" s="12">
        <f>84269+8308-39600</f>
        <v>52977</v>
      </c>
      <c r="K573" s="12">
        <v>50445</v>
      </c>
    </row>
    <row r="574" spans="1:11" ht="159.75" customHeight="1" x14ac:dyDescent="0.2">
      <c r="A574" s="8" t="s">
        <v>1152</v>
      </c>
      <c r="B574" s="8"/>
      <c r="C574" s="8" t="s">
        <v>787</v>
      </c>
      <c r="D574" s="8" t="s">
        <v>1144</v>
      </c>
      <c r="E574" s="8"/>
      <c r="F574" s="11">
        <f t="shared" si="131"/>
        <v>40224</v>
      </c>
      <c r="G574" s="11">
        <f t="shared" ref="G574:H575" si="135">G575</f>
        <v>40224</v>
      </c>
      <c r="H574" s="11">
        <f t="shared" si="135"/>
        <v>0</v>
      </c>
      <c r="I574" s="11">
        <f t="shared" si="134"/>
        <v>40224</v>
      </c>
      <c r="J574" s="11">
        <f t="shared" ref="J574:K575" si="136">J575</f>
        <v>40224</v>
      </c>
      <c r="K574" s="11">
        <f t="shared" si="136"/>
        <v>0</v>
      </c>
    </row>
    <row r="575" spans="1:11" ht="173.25" customHeight="1" x14ac:dyDescent="0.2">
      <c r="A575" s="23" t="s">
        <v>1148</v>
      </c>
      <c r="B575" s="8"/>
      <c r="C575" s="9" t="s">
        <v>787</v>
      </c>
      <c r="D575" s="9" t="s">
        <v>1149</v>
      </c>
      <c r="E575" s="9"/>
      <c r="F575" s="12">
        <f t="shared" si="131"/>
        <v>40224</v>
      </c>
      <c r="G575" s="12">
        <f t="shared" si="135"/>
        <v>40224</v>
      </c>
      <c r="H575" s="12">
        <f t="shared" si="135"/>
        <v>0</v>
      </c>
      <c r="I575" s="12">
        <f t="shared" si="134"/>
        <v>40224</v>
      </c>
      <c r="J575" s="12">
        <f t="shared" si="136"/>
        <v>40224</v>
      </c>
      <c r="K575" s="12">
        <f t="shared" si="136"/>
        <v>0</v>
      </c>
    </row>
    <row r="576" spans="1:11" ht="114.75" customHeight="1" x14ac:dyDescent="0.2">
      <c r="A576" s="9" t="s">
        <v>16</v>
      </c>
      <c r="B576" s="8"/>
      <c r="C576" s="9" t="s">
        <v>787</v>
      </c>
      <c r="D576" s="9" t="s">
        <v>1149</v>
      </c>
      <c r="E576" s="9" t="s">
        <v>13</v>
      </c>
      <c r="F576" s="12">
        <f t="shared" si="131"/>
        <v>40224</v>
      </c>
      <c r="G576" s="12">
        <v>40224</v>
      </c>
      <c r="H576" s="12"/>
      <c r="I576" s="12">
        <f t="shared" si="134"/>
        <v>40224</v>
      </c>
      <c r="J576" s="12">
        <v>40224</v>
      </c>
      <c r="K576" s="12"/>
    </row>
    <row r="577" spans="1:11" ht="135" customHeight="1" x14ac:dyDescent="0.2">
      <c r="A577" s="15" t="s">
        <v>944</v>
      </c>
      <c r="B577" s="8"/>
      <c r="C577" s="8" t="s">
        <v>787</v>
      </c>
      <c r="D577" s="8" t="s">
        <v>249</v>
      </c>
      <c r="E577" s="8"/>
      <c r="F577" s="11">
        <f t="shared" si="131"/>
        <v>98</v>
      </c>
      <c r="G577" s="11">
        <f t="shared" ref="G577:K580" si="137">G578</f>
        <v>98</v>
      </c>
      <c r="H577" s="11">
        <f t="shared" si="137"/>
        <v>0</v>
      </c>
      <c r="I577" s="11">
        <f t="shared" si="134"/>
        <v>98</v>
      </c>
      <c r="J577" s="11">
        <f t="shared" si="137"/>
        <v>98</v>
      </c>
      <c r="K577" s="11">
        <f t="shared" si="137"/>
        <v>0</v>
      </c>
    </row>
    <row r="578" spans="1:11" ht="96" customHeight="1" x14ac:dyDescent="0.2">
      <c r="A578" s="15" t="s">
        <v>397</v>
      </c>
      <c r="B578" s="8"/>
      <c r="C578" s="8" t="s">
        <v>787</v>
      </c>
      <c r="D578" s="8" t="s">
        <v>398</v>
      </c>
      <c r="E578" s="8"/>
      <c r="F578" s="11">
        <f t="shared" si="131"/>
        <v>98</v>
      </c>
      <c r="G578" s="11">
        <f t="shared" si="137"/>
        <v>98</v>
      </c>
      <c r="H578" s="11">
        <f t="shared" si="137"/>
        <v>0</v>
      </c>
      <c r="I578" s="11">
        <f t="shared" si="134"/>
        <v>98</v>
      </c>
      <c r="J578" s="11">
        <f t="shared" si="137"/>
        <v>98</v>
      </c>
      <c r="K578" s="11">
        <f t="shared" si="137"/>
        <v>0</v>
      </c>
    </row>
    <row r="579" spans="1:11" ht="75" customHeight="1" x14ac:dyDescent="0.2">
      <c r="A579" s="15" t="s">
        <v>399</v>
      </c>
      <c r="B579" s="8"/>
      <c r="C579" s="8" t="s">
        <v>787</v>
      </c>
      <c r="D579" s="8" t="s">
        <v>400</v>
      </c>
      <c r="E579" s="8"/>
      <c r="F579" s="11">
        <f t="shared" si="131"/>
        <v>98</v>
      </c>
      <c r="G579" s="11">
        <f t="shared" si="137"/>
        <v>98</v>
      </c>
      <c r="H579" s="11">
        <f t="shared" si="137"/>
        <v>0</v>
      </c>
      <c r="I579" s="11">
        <f t="shared" si="134"/>
        <v>98</v>
      </c>
      <c r="J579" s="11">
        <f t="shared" si="137"/>
        <v>98</v>
      </c>
      <c r="K579" s="11">
        <f t="shared" si="137"/>
        <v>0</v>
      </c>
    </row>
    <row r="580" spans="1:11" ht="106.5" customHeight="1" x14ac:dyDescent="0.2">
      <c r="A580" s="23" t="s">
        <v>34</v>
      </c>
      <c r="B580" s="9"/>
      <c r="C580" s="9" t="s">
        <v>787</v>
      </c>
      <c r="D580" s="9" t="s">
        <v>428</v>
      </c>
      <c r="E580" s="9"/>
      <c r="F580" s="12">
        <f t="shared" si="131"/>
        <v>98</v>
      </c>
      <c r="G580" s="12">
        <f t="shared" si="137"/>
        <v>98</v>
      </c>
      <c r="H580" s="12">
        <f t="shared" si="137"/>
        <v>0</v>
      </c>
      <c r="I580" s="12">
        <f t="shared" si="134"/>
        <v>98</v>
      </c>
      <c r="J580" s="12">
        <f t="shared" si="137"/>
        <v>98</v>
      </c>
      <c r="K580" s="12">
        <f t="shared" si="137"/>
        <v>0</v>
      </c>
    </row>
    <row r="581" spans="1:11" ht="123" customHeight="1" x14ac:dyDescent="0.2">
      <c r="A581" s="9" t="s">
        <v>16</v>
      </c>
      <c r="B581" s="9"/>
      <c r="C581" s="9" t="s">
        <v>787</v>
      </c>
      <c r="D581" s="9" t="s">
        <v>428</v>
      </c>
      <c r="E581" s="9" t="s">
        <v>13</v>
      </c>
      <c r="F581" s="12">
        <f t="shared" si="131"/>
        <v>98</v>
      </c>
      <c r="G581" s="12">
        <v>98</v>
      </c>
      <c r="H581" s="12"/>
      <c r="I581" s="12">
        <f t="shared" si="134"/>
        <v>98</v>
      </c>
      <c r="J581" s="12">
        <v>98</v>
      </c>
      <c r="K581" s="12"/>
    </row>
    <row r="582" spans="1:11" ht="108" customHeight="1" x14ac:dyDescent="0.2">
      <c r="A582" s="15" t="s">
        <v>463</v>
      </c>
      <c r="B582" s="8"/>
      <c r="C582" s="8" t="s">
        <v>464</v>
      </c>
      <c r="D582" s="8"/>
      <c r="E582" s="8"/>
      <c r="F582" s="11">
        <f t="shared" si="131"/>
        <v>22393</v>
      </c>
      <c r="G582" s="11">
        <f>G583+G594</f>
        <v>22393</v>
      </c>
      <c r="H582" s="11">
        <f>H583+H594</f>
        <v>0</v>
      </c>
      <c r="I582" s="11">
        <f t="shared" si="134"/>
        <v>22593</v>
      </c>
      <c r="J582" s="11">
        <f>J583+J594</f>
        <v>22593</v>
      </c>
      <c r="K582" s="11">
        <f>K583+K594</f>
        <v>0</v>
      </c>
    </row>
    <row r="583" spans="1:11" ht="119.25" customHeight="1" x14ac:dyDescent="0.2">
      <c r="A583" s="15" t="s">
        <v>932</v>
      </c>
      <c r="B583" s="8"/>
      <c r="C583" s="8" t="s">
        <v>464</v>
      </c>
      <c r="D583" s="8" t="s">
        <v>31</v>
      </c>
      <c r="E583" s="8"/>
      <c r="F583" s="11">
        <f>G583+H583</f>
        <v>22379</v>
      </c>
      <c r="G583" s="11">
        <f>G584</f>
        <v>22379</v>
      </c>
      <c r="H583" s="11">
        <f>H584</f>
        <v>0</v>
      </c>
      <c r="I583" s="11">
        <f t="shared" si="134"/>
        <v>22579</v>
      </c>
      <c r="J583" s="11">
        <f>J584</f>
        <v>22579</v>
      </c>
      <c r="K583" s="11">
        <f>K584</f>
        <v>0</v>
      </c>
    </row>
    <row r="584" spans="1:11" ht="96.75" customHeight="1" x14ac:dyDescent="0.2">
      <c r="A584" s="15" t="s">
        <v>465</v>
      </c>
      <c r="B584" s="8"/>
      <c r="C584" s="8" t="s">
        <v>464</v>
      </c>
      <c r="D584" s="8" t="s">
        <v>466</v>
      </c>
      <c r="E584" s="8"/>
      <c r="F584" s="11">
        <f>G584+H584</f>
        <v>22379</v>
      </c>
      <c r="G584" s="11">
        <f>G585+G588+G591</f>
        <v>22379</v>
      </c>
      <c r="H584" s="11">
        <f>H585+H588+H591</f>
        <v>0</v>
      </c>
      <c r="I584" s="11">
        <f t="shared" si="134"/>
        <v>22579</v>
      </c>
      <c r="J584" s="11">
        <f>J585+J588+J591</f>
        <v>22579</v>
      </c>
      <c r="K584" s="11">
        <f>K585+K588+K591</f>
        <v>0</v>
      </c>
    </row>
    <row r="585" spans="1:11" ht="203.25" customHeight="1" x14ac:dyDescent="0.2">
      <c r="A585" s="8" t="s">
        <v>906</v>
      </c>
      <c r="B585" s="8"/>
      <c r="C585" s="8" t="s">
        <v>464</v>
      </c>
      <c r="D585" s="8" t="s">
        <v>467</v>
      </c>
      <c r="E585" s="8"/>
      <c r="F585" s="11">
        <f t="shared" si="131"/>
        <v>21974</v>
      </c>
      <c r="G585" s="11">
        <f>G586</f>
        <v>21974</v>
      </c>
      <c r="H585" s="11">
        <f>H586</f>
        <v>0</v>
      </c>
      <c r="I585" s="11">
        <f t="shared" si="134"/>
        <v>22174</v>
      </c>
      <c r="J585" s="11">
        <f>J586</f>
        <v>22174</v>
      </c>
      <c r="K585" s="11">
        <f>K586</f>
        <v>0</v>
      </c>
    </row>
    <row r="586" spans="1:11" ht="106.5" customHeight="1" x14ac:dyDescent="0.2">
      <c r="A586" s="23" t="s">
        <v>34</v>
      </c>
      <c r="B586" s="9"/>
      <c r="C586" s="9" t="s">
        <v>464</v>
      </c>
      <c r="D586" s="9" t="s">
        <v>468</v>
      </c>
      <c r="E586" s="9"/>
      <c r="F586" s="12">
        <f t="shared" si="131"/>
        <v>21974</v>
      </c>
      <c r="G586" s="12">
        <f>G587</f>
        <v>21974</v>
      </c>
      <c r="H586" s="12">
        <f>H587</f>
        <v>0</v>
      </c>
      <c r="I586" s="12">
        <f t="shared" si="134"/>
        <v>22174</v>
      </c>
      <c r="J586" s="12">
        <f>J587</f>
        <v>22174</v>
      </c>
      <c r="K586" s="12">
        <f>K587</f>
        <v>0</v>
      </c>
    </row>
    <row r="587" spans="1:11" ht="119.25" customHeight="1" x14ac:dyDescent="0.2">
      <c r="A587" s="9" t="s">
        <v>16</v>
      </c>
      <c r="B587" s="9"/>
      <c r="C587" s="9" t="s">
        <v>464</v>
      </c>
      <c r="D587" s="9" t="s">
        <v>468</v>
      </c>
      <c r="E587" s="9" t="s">
        <v>13</v>
      </c>
      <c r="F587" s="12">
        <f t="shared" si="131"/>
        <v>21974</v>
      </c>
      <c r="G587" s="12">
        <v>21974</v>
      </c>
      <c r="H587" s="12"/>
      <c r="I587" s="12">
        <f t="shared" si="134"/>
        <v>22174</v>
      </c>
      <c r="J587" s="12">
        <v>22174</v>
      </c>
      <c r="K587" s="12"/>
    </row>
    <row r="588" spans="1:11" ht="159" customHeight="1" x14ac:dyDescent="0.2">
      <c r="A588" s="8" t="s">
        <v>469</v>
      </c>
      <c r="B588" s="8"/>
      <c r="C588" s="8" t="s">
        <v>464</v>
      </c>
      <c r="D588" s="8" t="s">
        <v>470</v>
      </c>
      <c r="E588" s="8"/>
      <c r="F588" s="11">
        <f t="shared" si="131"/>
        <v>50</v>
      </c>
      <c r="G588" s="11">
        <f>G589</f>
        <v>50</v>
      </c>
      <c r="H588" s="11">
        <f>H589</f>
        <v>0</v>
      </c>
      <c r="I588" s="11">
        <f t="shared" si="134"/>
        <v>50</v>
      </c>
      <c r="J588" s="11">
        <f>J589</f>
        <v>50</v>
      </c>
      <c r="K588" s="11">
        <f>K589</f>
        <v>0</v>
      </c>
    </row>
    <row r="589" spans="1:11" ht="100.5" customHeight="1" x14ac:dyDescent="0.2">
      <c r="A589" s="23" t="s">
        <v>34</v>
      </c>
      <c r="B589" s="9"/>
      <c r="C589" s="9" t="s">
        <v>464</v>
      </c>
      <c r="D589" s="9" t="s">
        <v>471</v>
      </c>
      <c r="E589" s="9"/>
      <c r="F589" s="12">
        <f>G589+H589</f>
        <v>50</v>
      </c>
      <c r="G589" s="12">
        <f>G590</f>
        <v>50</v>
      </c>
      <c r="H589" s="12">
        <f>H590</f>
        <v>0</v>
      </c>
      <c r="I589" s="12">
        <f t="shared" si="134"/>
        <v>50</v>
      </c>
      <c r="J589" s="12">
        <f>J590</f>
        <v>50</v>
      </c>
      <c r="K589" s="12">
        <f>K590</f>
        <v>0</v>
      </c>
    </row>
    <row r="590" spans="1:11" ht="123" customHeight="1" x14ac:dyDescent="0.2">
      <c r="A590" s="9" t="s">
        <v>16</v>
      </c>
      <c r="B590" s="9"/>
      <c r="C590" s="9" t="s">
        <v>464</v>
      </c>
      <c r="D590" s="9" t="s">
        <v>471</v>
      </c>
      <c r="E590" s="9" t="s">
        <v>13</v>
      </c>
      <c r="F590" s="12">
        <f>G590+H590</f>
        <v>50</v>
      </c>
      <c r="G590" s="12">
        <v>50</v>
      </c>
      <c r="H590" s="12"/>
      <c r="I590" s="12">
        <f t="shared" si="134"/>
        <v>50</v>
      </c>
      <c r="J590" s="12">
        <v>50</v>
      </c>
      <c r="K590" s="12"/>
    </row>
    <row r="591" spans="1:11" ht="180.75" customHeight="1" x14ac:dyDescent="0.2">
      <c r="A591" s="8" t="s">
        <v>472</v>
      </c>
      <c r="B591" s="8"/>
      <c r="C591" s="8" t="s">
        <v>464</v>
      </c>
      <c r="D591" s="8" t="s">
        <v>473</v>
      </c>
      <c r="E591" s="8"/>
      <c r="F591" s="11">
        <f>G591+H591</f>
        <v>355</v>
      </c>
      <c r="G591" s="11">
        <f>G592</f>
        <v>355</v>
      </c>
      <c r="H591" s="11">
        <f>H592</f>
        <v>0</v>
      </c>
      <c r="I591" s="11">
        <f t="shared" si="134"/>
        <v>355</v>
      </c>
      <c r="J591" s="11">
        <f>J592</f>
        <v>355</v>
      </c>
      <c r="K591" s="11">
        <f>K592</f>
        <v>0</v>
      </c>
    </row>
    <row r="592" spans="1:11" ht="27" customHeight="1" x14ac:dyDescent="0.2">
      <c r="A592" s="23" t="s">
        <v>57</v>
      </c>
      <c r="B592" s="9"/>
      <c r="C592" s="9" t="s">
        <v>464</v>
      </c>
      <c r="D592" s="9" t="s">
        <v>474</v>
      </c>
      <c r="E592" s="9"/>
      <c r="F592" s="12">
        <f t="shared" si="131"/>
        <v>355</v>
      </c>
      <c r="G592" s="12">
        <f>G593</f>
        <v>355</v>
      </c>
      <c r="H592" s="12">
        <f>H593</f>
        <v>0</v>
      </c>
      <c r="I592" s="12">
        <f t="shared" si="134"/>
        <v>355</v>
      </c>
      <c r="J592" s="12">
        <f>J593</f>
        <v>355</v>
      </c>
      <c r="K592" s="12">
        <f>K593</f>
        <v>0</v>
      </c>
    </row>
    <row r="593" spans="1:11" ht="123" customHeight="1" x14ac:dyDescent="0.2">
      <c r="A593" s="9" t="s">
        <v>16</v>
      </c>
      <c r="B593" s="9"/>
      <c r="C593" s="9" t="s">
        <v>464</v>
      </c>
      <c r="D593" s="9" t="s">
        <v>474</v>
      </c>
      <c r="E593" s="9" t="s">
        <v>13</v>
      </c>
      <c r="F593" s="12">
        <f t="shared" si="131"/>
        <v>355</v>
      </c>
      <c r="G593" s="12">
        <v>355</v>
      </c>
      <c r="H593" s="12"/>
      <c r="I593" s="12">
        <f t="shared" si="134"/>
        <v>355</v>
      </c>
      <c r="J593" s="12">
        <v>355</v>
      </c>
      <c r="K593" s="12"/>
    </row>
    <row r="594" spans="1:11" ht="129.75" customHeight="1" x14ac:dyDescent="0.2">
      <c r="A594" s="15" t="s">
        <v>944</v>
      </c>
      <c r="B594" s="8"/>
      <c r="C594" s="8" t="s">
        <v>464</v>
      </c>
      <c r="D594" s="8" t="s">
        <v>249</v>
      </c>
      <c r="E594" s="9"/>
      <c r="F594" s="11">
        <f t="shared" si="131"/>
        <v>14</v>
      </c>
      <c r="G594" s="11">
        <f t="shared" ref="G594:H597" si="138">G595</f>
        <v>14</v>
      </c>
      <c r="H594" s="11">
        <f t="shared" si="138"/>
        <v>0</v>
      </c>
      <c r="I594" s="11">
        <f t="shared" si="134"/>
        <v>14</v>
      </c>
      <c r="J594" s="11">
        <f t="shared" ref="J594:K597" si="139">J595</f>
        <v>14</v>
      </c>
      <c r="K594" s="11">
        <f t="shared" si="139"/>
        <v>0</v>
      </c>
    </row>
    <row r="595" spans="1:11" ht="99.75" customHeight="1" x14ac:dyDescent="0.2">
      <c r="A595" s="15" t="s">
        <v>397</v>
      </c>
      <c r="B595" s="8"/>
      <c r="C595" s="8" t="s">
        <v>464</v>
      </c>
      <c r="D595" s="8" t="s">
        <v>398</v>
      </c>
      <c r="E595" s="9"/>
      <c r="F595" s="11">
        <f t="shared" si="131"/>
        <v>14</v>
      </c>
      <c r="G595" s="11">
        <f t="shared" si="138"/>
        <v>14</v>
      </c>
      <c r="H595" s="11">
        <f t="shared" si="138"/>
        <v>0</v>
      </c>
      <c r="I595" s="11">
        <f t="shared" si="134"/>
        <v>14</v>
      </c>
      <c r="J595" s="11">
        <f t="shared" si="139"/>
        <v>14</v>
      </c>
      <c r="K595" s="11">
        <f t="shared" si="139"/>
        <v>0</v>
      </c>
    </row>
    <row r="596" spans="1:11" ht="78.75" customHeight="1" x14ac:dyDescent="0.2">
      <c r="A596" s="15" t="s">
        <v>399</v>
      </c>
      <c r="B596" s="8"/>
      <c r="C596" s="8" t="s">
        <v>464</v>
      </c>
      <c r="D596" s="8" t="s">
        <v>400</v>
      </c>
      <c r="E596" s="9"/>
      <c r="F596" s="11">
        <f t="shared" si="131"/>
        <v>14</v>
      </c>
      <c r="G596" s="11">
        <f t="shared" si="138"/>
        <v>14</v>
      </c>
      <c r="H596" s="11">
        <f t="shared" si="138"/>
        <v>0</v>
      </c>
      <c r="I596" s="11">
        <f t="shared" si="134"/>
        <v>14</v>
      </c>
      <c r="J596" s="11">
        <f t="shared" si="139"/>
        <v>14</v>
      </c>
      <c r="K596" s="11">
        <f t="shared" si="139"/>
        <v>0</v>
      </c>
    </row>
    <row r="597" spans="1:11" ht="100.5" customHeight="1" x14ac:dyDescent="0.2">
      <c r="A597" s="23" t="s">
        <v>34</v>
      </c>
      <c r="B597" s="9"/>
      <c r="C597" s="9" t="s">
        <v>464</v>
      </c>
      <c r="D597" s="9" t="s">
        <v>428</v>
      </c>
      <c r="E597" s="9"/>
      <c r="F597" s="12">
        <f t="shared" si="131"/>
        <v>14</v>
      </c>
      <c r="G597" s="12">
        <f t="shared" si="138"/>
        <v>14</v>
      </c>
      <c r="H597" s="12">
        <f t="shared" si="138"/>
        <v>0</v>
      </c>
      <c r="I597" s="12">
        <f t="shared" si="134"/>
        <v>14</v>
      </c>
      <c r="J597" s="12">
        <f t="shared" si="139"/>
        <v>14</v>
      </c>
      <c r="K597" s="12">
        <f t="shared" si="139"/>
        <v>0</v>
      </c>
    </row>
    <row r="598" spans="1:11" ht="117" customHeight="1" x14ac:dyDescent="0.2">
      <c r="A598" s="9" t="s">
        <v>16</v>
      </c>
      <c r="B598" s="9"/>
      <c r="C598" s="9" t="s">
        <v>464</v>
      </c>
      <c r="D598" s="9" t="s">
        <v>428</v>
      </c>
      <c r="E598" s="9" t="s">
        <v>13</v>
      </c>
      <c r="F598" s="12">
        <f>G598+H598</f>
        <v>14</v>
      </c>
      <c r="G598" s="12">
        <v>14</v>
      </c>
      <c r="H598" s="12"/>
      <c r="I598" s="12">
        <f>J598+K598</f>
        <v>14</v>
      </c>
      <c r="J598" s="12">
        <v>14</v>
      </c>
      <c r="K598" s="12"/>
    </row>
    <row r="599" spans="1:11" ht="51" customHeight="1" x14ac:dyDescent="0.2">
      <c r="A599" s="15" t="s">
        <v>790</v>
      </c>
      <c r="B599" s="8"/>
      <c r="C599" s="8" t="s">
        <v>177</v>
      </c>
      <c r="D599" s="8"/>
      <c r="E599" s="8"/>
      <c r="F599" s="11">
        <f t="shared" si="131"/>
        <v>45166</v>
      </c>
      <c r="G599" s="11">
        <f>G600</f>
        <v>41060</v>
      </c>
      <c r="H599" s="11">
        <f>H600</f>
        <v>4106</v>
      </c>
      <c r="I599" s="11">
        <f t="shared" si="134"/>
        <v>45336</v>
      </c>
      <c r="J599" s="11">
        <f>J600</f>
        <v>41060</v>
      </c>
      <c r="K599" s="11">
        <f>K600</f>
        <v>4276</v>
      </c>
    </row>
    <row r="600" spans="1:11" ht="144" customHeight="1" x14ac:dyDescent="0.2">
      <c r="A600" s="15" t="s">
        <v>932</v>
      </c>
      <c r="B600" s="8"/>
      <c r="C600" s="8" t="s">
        <v>177</v>
      </c>
      <c r="D600" s="8" t="s">
        <v>31</v>
      </c>
      <c r="E600" s="8"/>
      <c r="F600" s="11">
        <f t="shared" si="131"/>
        <v>45166</v>
      </c>
      <c r="G600" s="11">
        <f>G601</f>
        <v>41060</v>
      </c>
      <c r="H600" s="11">
        <f>H601</f>
        <v>4106</v>
      </c>
      <c r="I600" s="11">
        <f t="shared" si="134"/>
        <v>45336</v>
      </c>
      <c r="J600" s="11">
        <f>J601</f>
        <v>41060</v>
      </c>
      <c r="K600" s="11">
        <f>K601</f>
        <v>4276</v>
      </c>
    </row>
    <row r="601" spans="1:11" ht="120.75" customHeight="1" x14ac:dyDescent="0.2">
      <c r="A601" s="15" t="s">
        <v>475</v>
      </c>
      <c r="B601" s="8"/>
      <c r="C601" s="8" t="s">
        <v>177</v>
      </c>
      <c r="D601" s="8" t="s">
        <v>401</v>
      </c>
      <c r="E601" s="8"/>
      <c r="F601" s="11">
        <f t="shared" si="131"/>
        <v>45166</v>
      </c>
      <c r="G601" s="11">
        <f>G602+G605+G608+G613</f>
        <v>41060</v>
      </c>
      <c r="H601" s="11">
        <f>H602+H605+H608+H613</f>
        <v>4106</v>
      </c>
      <c r="I601" s="11">
        <f t="shared" si="134"/>
        <v>45336</v>
      </c>
      <c r="J601" s="11">
        <f>J602+J605+J608+J613</f>
        <v>41060</v>
      </c>
      <c r="K601" s="11">
        <f>K602+K605+K608+K613</f>
        <v>4276</v>
      </c>
    </row>
    <row r="602" spans="1:11" ht="195.75" customHeight="1" x14ac:dyDescent="0.2">
      <c r="A602" s="8" t="s">
        <v>476</v>
      </c>
      <c r="B602" s="8"/>
      <c r="C602" s="8" t="s">
        <v>177</v>
      </c>
      <c r="D602" s="8" t="s">
        <v>477</v>
      </c>
      <c r="E602" s="8"/>
      <c r="F602" s="11">
        <f t="shared" si="131"/>
        <v>8795</v>
      </c>
      <c r="G602" s="11">
        <f>G603</f>
        <v>8795</v>
      </c>
      <c r="H602" s="11">
        <f>H603</f>
        <v>0</v>
      </c>
      <c r="I602" s="11">
        <f t="shared" si="134"/>
        <v>8795</v>
      </c>
      <c r="J602" s="11">
        <f>J603</f>
        <v>8795</v>
      </c>
      <c r="K602" s="11">
        <f>K603</f>
        <v>0</v>
      </c>
    </row>
    <row r="603" spans="1:11" ht="105" customHeight="1" x14ac:dyDescent="0.2">
      <c r="A603" s="23" t="s">
        <v>34</v>
      </c>
      <c r="B603" s="9"/>
      <c r="C603" s="9" t="s">
        <v>177</v>
      </c>
      <c r="D603" s="9" t="s">
        <v>478</v>
      </c>
      <c r="E603" s="9"/>
      <c r="F603" s="12">
        <f t="shared" si="131"/>
        <v>8795</v>
      </c>
      <c r="G603" s="12">
        <f>G604</f>
        <v>8795</v>
      </c>
      <c r="H603" s="12">
        <f>H604</f>
        <v>0</v>
      </c>
      <c r="I603" s="12">
        <f t="shared" si="134"/>
        <v>8795</v>
      </c>
      <c r="J603" s="12">
        <f>J604</f>
        <v>8795</v>
      </c>
      <c r="K603" s="12">
        <f>K604</f>
        <v>0</v>
      </c>
    </row>
    <row r="604" spans="1:11" ht="130.5" customHeight="1" x14ac:dyDescent="0.2">
      <c r="A604" s="9" t="s">
        <v>16</v>
      </c>
      <c r="B604" s="9"/>
      <c r="C604" s="9" t="s">
        <v>177</v>
      </c>
      <c r="D604" s="9" t="s">
        <v>478</v>
      </c>
      <c r="E604" s="9" t="s">
        <v>13</v>
      </c>
      <c r="F604" s="12">
        <f t="shared" si="131"/>
        <v>8795</v>
      </c>
      <c r="G604" s="12">
        <v>8795</v>
      </c>
      <c r="H604" s="12"/>
      <c r="I604" s="12">
        <f t="shared" si="134"/>
        <v>8795</v>
      </c>
      <c r="J604" s="12">
        <v>8795</v>
      </c>
      <c r="K604" s="12"/>
    </row>
    <row r="605" spans="1:11" ht="138" customHeight="1" x14ac:dyDescent="0.2">
      <c r="A605" s="8" t="s">
        <v>479</v>
      </c>
      <c r="B605" s="8"/>
      <c r="C605" s="8" t="s">
        <v>177</v>
      </c>
      <c r="D605" s="8" t="s">
        <v>480</v>
      </c>
      <c r="E605" s="8"/>
      <c r="F605" s="11">
        <f>G605+H605</f>
        <v>4106</v>
      </c>
      <c r="G605" s="11">
        <f>G606</f>
        <v>0</v>
      </c>
      <c r="H605" s="11">
        <f>H606</f>
        <v>4106</v>
      </c>
      <c r="I605" s="11">
        <f t="shared" si="134"/>
        <v>4276</v>
      </c>
      <c r="J605" s="11">
        <f>J606</f>
        <v>0</v>
      </c>
      <c r="K605" s="11">
        <f>K606</f>
        <v>4276</v>
      </c>
    </row>
    <row r="606" spans="1:11" ht="76.5" customHeight="1" x14ac:dyDescent="0.2">
      <c r="A606" s="23" t="s">
        <v>483</v>
      </c>
      <c r="B606" s="9"/>
      <c r="C606" s="9" t="s">
        <v>177</v>
      </c>
      <c r="D606" s="9" t="s">
        <v>481</v>
      </c>
      <c r="E606" s="9"/>
      <c r="F606" s="12">
        <f>G606+H606</f>
        <v>4106</v>
      </c>
      <c r="G606" s="12">
        <f>G607</f>
        <v>0</v>
      </c>
      <c r="H606" s="12">
        <f>H607</f>
        <v>4106</v>
      </c>
      <c r="I606" s="12">
        <f t="shared" si="134"/>
        <v>4276</v>
      </c>
      <c r="J606" s="12">
        <f>J607</f>
        <v>0</v>
      </c>
      <c r="K606" s="12">
        <f>K607</f>
        <v>4276</v>
      </c>
    </row>
    <row r="607" spans="1:11" ht="120.75" customHeight="1" x14ac:dyDescent="0.2">
      <c r="A607" s="9" t="s">
        <v>16</v>
      </c>
      <c r="B607" s="9"/>
      <c r="C607" s="9" t="s">
        <v>177</v>
      </c>
      <c r="D607" s="9" t="s">
        <v>481</v>
      </c>
      <c r="E607" s="9" t="s">
        <v>13</v>
      </c>
      <c r="F607" s="12">
        <f>G607+H607</f>
        <v>4106</v>
      </c>
      <c r="G607" s="12"/>
      <c r="H607" s="12">
        <v>4106</v>
      </c>
      <c r="I607" s="12">
        <f t="shared" si="134"/>
        <v>4276</v>
      </c>
      <c r="J607" s="12"/>
      <c r="K607" s="12">
        <v>4276</v>
      </c>
    </row>
    <row r="608" spans="1:11" ht="174.75" customHeight="1" x14ac:dyDescent="0.2">
      <c r="A608" s="25" t="s">
        <v>907</v>
      </c>
      <c r="B608" s="8"/>
      <c r="C608" s="8" t="s">
        <v>177</v>
      </c>
      <c r="D608" s="8" t="s">
        <v>482</v>
      </c>
      <c r="E608" s="8"/>
      <c r="F608" s="11">
        <f>G608+H608</f>
        <v>16186</v>
      </c>
      <c r="G608" s="11">
        <f>G609+G611</f>
        <v>16186</v>
      </c>
      <c r="H608" s="11">
        <f>H609+H611</f>
        <v>0</v>
      </c>
      <c r="I608" s="11">
        <f t="shared" si="134"/>
        <v>16186</v>
      </c>
      <c r="J608" s="11">
        <f>J609+J611</f>
        <v>16186</v>
      </c>
      <c r="K608" s="11">
        <f>K609+K611</f>
        <v>0</v>
      </c>
    </row>
    <row r="609" spans="1:11" ht="98.25" customHeight="1" x14ac:dyDescent="0.2">
      <c r="A609" s="23" t="s">
        <v>483</v>
      </c>
      <c r="B609" s="9"/>
      <c r="C609" s="9" t="s">
        <v>177</v>
      </c>
      <c r="D609" s="9" t="s">
        <v>484</v>
      </c>
      <c r="E609" s="9"/>
      <c r="F609" s="12">
        <f t="shared" si="131"/>
        <v>16082</v>
      </c>
      <c r="G609" s="12">
        <f>G610</f>
        <v>16082</v>
      </c>
      <c r="H609" s="12">
        <f>H610</f>
        <v>0</v>
      </c>
      <c r="I609" s="12">
        <f t="shared" si="134"/>
        <v>16082</v>
      </c>
      <c r="J609" s="12">
        <f>J610</f>
        <v>16082</v>
      </c>
      <c r="K609" s="12">
        <f>K610</f>
        <v>0</v>
      </c>
    </row>
    <row r="610" spans="1:11" ht="116.25" customHeight="1" x14ac:dyDescent="0.2">
      <c r="A610" s="9" t="s">
        <v>16</v>
      </c>
      <c r="B610" s="9"/>
      <c r="C610" s="9" t="s">
        <v>177</v>
      </c>
      <c r="D610" s="9" t="s">
        <v>484</v>
      </c>
      <c r="E610" s="9" t="s">
        <v>13</v>
      </c>
      <c r="F610" s="12">
        <f t="shared" si="131"/>
        <v>16082</v>
      </c>
      <c r="G610" s="12">
        <f>11596+4486</f>
        <v>16082</v>
      </c>
      <c r="H610" s="12"/>
      <c r="I610" s="12">
        <f t="shared" si="134"/>
        <v>16082</v>
      </c>
      <c r="J610" s="12">
        <f>11596+4486</f>
        <v>16082</v>
      </c>
      <c r="K610" s="12"/>
    </row>
    <row r="611" spans="1:11" ht="171" customHeight="1" x14ac:dyDescent="0.2">
      <c r="A611" s="13" t="s">
        <v>1097</v>
      </c>
      <c r="B611" s="9"/>
      <c r="C611" s="9" t="s">
        <v>177</v>
      </c>
      <c r="D611" s="9" t="s">
        <v>485</v>
      </c>
      <c r="E611" s="9"/>
      <c r="F611" s="12">
        <f t="shared" si="131"/>
        <v>104</v>
      </c>
      <c r="G611" s="12">
        <f>G612</f>
        <v>104</v>
      </c>
      <c r="H611" s="12">
        <f>H612</f>
        <v>0</v>
      </c>
      <c r="I611" s="12">
        <f t="shared" si="134"/>
        <v>104</v>
      </c>
      <c r="J611" s="12">
        <f>J612</f>
        <v>104</v>
      </c>
      <c r="K611" s="12">
        <f>K612</f>
        <v>0</v>
      </c>
    </row>
    <row r="612" spans="1:11" ht="118.5" customHeight="1" x14ac:dyDescent="0.2">
      <c r="A612" s="9" t="s">
        <v>16</v>
      </c>
      <c r="B612" s="9"/>
      <c r="C612" s="9" t="s">
        <v>177</v>
      </c>
      <c r="D612" s="9" t="s">
        <v>485</v>
      </c>
      <c r="E612" s="9" t="s">
        <v>13</v>
      </c>
      <c r="F612" s="12">
        <f t="shared" si="131"/>
        <v>104</v>
      </c>
      <c r="G612" s="12">
        <v>104</v>
      </c>
      <c r="H612" s="12"/>
      <c r="I612" s="12">
        <f t="shared" ref="I612:I649" si="140">J612+K612</f>
        <v>104</v>
      </c>
      <c r="J612" s="12">
        <v>104</v>
      </c>
      <c r="K612" s="12"/>
    </row>
    <row r="613" spans="1:11" ht="164.25" customHeight="1" x14ac:dyDescent="0.2">
      <c r="A613" s="8" t="s">
        <v>486</v>
      </c>
      <c r="B613" s="8"/>
      <c r="C613" s="8" t="s">
        <v>177</v>
      </c>
      <c r="D613" s="8" t="s">
        <v>487</v>
      </c>
      <c r="E613" s="8"/>
      <c r="F613" s="11">
        <f>G613+H613</f>
        <v>16079</v>
      </c>
      <c r="G613" s="11">
        <f>G614+G616</f>
        <v>16079</v>
      </c>
      <c r="H613" s="11">
        <f>H614+H616</f>
        <v>0</v>
      </c>
      <c r="I613" s="11">
        <f t="shared" si="140"/>
        <v>16079</v>
      </c>
      <c r="J613" s="11">
        <f>J614+J616</f>
        <v>16079</v>
      </c>
      <c r="K613" s="11">
        <f>K614+K616</f>
        <v>0</v>
      </c>
    </row>
    <row r="614" spans="1:11" ht="72" customHeight="1" x14ac:dyDescent="0.2">
      <c r="A614" s="23" t="s">
        <v>483</v>
      </c>
      <c r="B614" s="9"/>
      <c r="C614" s="9" t="s">
        <v>177</v>
      </c>
      <c r="D614" s="9" t="s">
        <v>488</v>
      </c>
      <c r="E614" s="9"/>
      <c r="F614" s="12">
        <f>G614+H614</f>
        <v>12217</v>
      </c>
      <c r="G614" s="12">
        <f>G615</f>
        <v>12217</v>
      </c>
      <c r="H614" s="12">
        <f>H615</f>
        <v>0</v>
      </c>
      <c r="I614" s="12">
        <f t="shared" si="140"/>
        <v>12217</v>
      </c>
      <c r="J614" s="12">
        <f>J615</f>
        <v>12217</v>
      </c>
      <c r="K614" s="12">
        <f>K615</f>
        <v>0</v>
      </c>
    </row>
    <row r="615" spans="1:11" ht="121.5" customHeight="1" x14ac:dyDescent="0.2">
      <c r="A615" s="9" t="s">
        <v>16</v>
      </c>
      <c r="B615" s="9"/>
      <c r="C615" s="9" t="s">
        <v>177</v>
      </c>
      <c r="D615" s="9" t="s">
        <v>488</v>
      </c>
      <c r="E615" s="9" t="s">
        <v>13</v>
      </c>
      <c r="F615" s="12">
        <f>G615+H615</f>
        <v>12217</v>
      </c>
      <c r="G615" s="12">
        <v>12217</v>
      </c>
      <c r="H615" s="12"/>
      <c r="I615" s="12">
        <f t="shared" si="140"/>
        <v>12217</v>
      </c>
      <c r="J615" s="12">
        <v>12217</v>
      </c>
      <c r="K615" s="12"/>
    </row>
    <row r="616" spans="1:11" ht="171.75" customHeight="1" x14ac:dyDescent="0.2">
      <c r="A616" s="13" t="s">
        <v>1097</v>
      </c>
      <c r="B616" s="9"/>
      <c r="C616" s="9" t="s">
        <v>177</v>
      </c>
      <c r="D616" s="9" t="s">
        <v>1008</v>
      </c>
      <c r="E616" s="9"/>
      <c r="F616" s="12">
        <f>G616+H616</f>
        <v>3862</v>
      </c>
      <c r="G616" s="12">
        <f>G617</f>
        <v>3862</v>
      </c>
      <c r="H616" s="12">
        <f>H617</f>
        <v>0</v>
      </c>
      <c r="I616" s="12">
        <f>J616+K616</f>
        <v>3862</v>
      </c>
      <c r="J616" s="12">
        <f>J617</f>
        <v>3862</v>
      </c>
      <c r="K616" s="12">
        <f>K617</f>
        <v>0</v>
      </c>
    </row>
    <row r="617" spans="1:11" ht="121.5" customHeight="1" x14ac:dyDescent="0.2">
      <c r="A617" s="9" t="s">
        <v>15</v>
      </c>
      <c r="B617" s="9"/>
      <c r="C617" s="9" t="s">
        <v>177</v>
      </c>
      <c r="D617" s="9" t="s">
        <v>1008</v>
      </c>
      <c r="E617" s="9" t="s">
        <v>14</v>
      </c>
      <c r="F617" s="12">
        <f>G617+H617</f>
        <v>3862</v>
      </c>
      <c r="G617" s="12">
        <v>3862</v>
      </c>
      <c r="H617" s="12"/>
      <c r="I617" s="12">
        <f>J617+K617</f>
        <v>3862</v>
      </c>
      <c r="J617" s="12">
        <v>3862</v>
      </c>
      <c r="K617" s="12"/>
    </row>
    <row r="618" spans="1:11" ht="60.75" customHeight="1" x14ac:dyDescent="0.2">
      <c r="A618" s="15" t="s">
        <v>489</v>
      </c>
      <c r="B618" s="8"/>
      <c r="C618" s="8" t="s">
        <v>490</v>
      </c>
      <c r="D618" s="8"/>
      <c r="E618" s="8"/>
      <c r="F618" s="11">
        <f t="shared" si="131"/>
        <v>103930</v>
      </c>
      <c r="G618" s="11">
        <f>G619+G646</f>
        <v>102808</v>
      </c>
      <c r="H618" s="11">
        <f>H619+H646</f>
        <v>1122</v>
      </c>
      <c r="I618" s="11">
        <f t="shared" si="140"/>
        <v>104216</v>
      </c>
      <c r="J618" s="11">
        <f>J619+J646</f>
        <v>103094</v>
      </c>
      <c r="K618" s="11">
        <f>K619+K646</f>
        <v>1122</v>
      </c>
    </row>
    <row r="619" spans="1:11" ht="121.5" customHeight="1" x14ac:dyDescent="0.2">
      <c r="A619" s="15" t="s">
        <v>932</v>
      </c>
      <c r="B619" s="8"/>
      <c r="C619" s="8" t="s">
        <v>490</v>
      </c>
      <c r="D619" s="8" t="s">
        <v>31</v>
      </c>
      <c r="E619" s="8"/>
      <c r="F619" s="11">
        <f t="shared" si="131"/>
        <v>103908</v>
      </c>
      <c r="G619" s="11">
        <f>G624+G628+G635+G620</f>
        <v>102786</v>
      </c>
      <c r="H619" s="11">
        <f>H624+H628+H635+H620</f>
        <v>1122</v>
      </c>
      <c r="I619" s="11">
        <f t="shared" si="140"/>
        <v>104194</v>
      </c>
      <c r="J619" s="11">
        <f>J624+J628+J635+J620</f>
        <v>103072</v>
      </c>
      <c r="K619" s="11">
        <f>K624+K628+K635+K620</f>
        <v>1122</v>
      </c>
    </row>
    <row r="620" spans="1:11" ht="121.5" customHeight="1" x14ac:dyDescent="0.2">
      <c r="A620" s="15" t="s">
        <v>429</v>
      </c>
      <c r="B620" s="8"/>
      <c r="C620" s="8" t="s">
        <v>490</v>
      </c>
      <c r="D620" s="8" t="s">
        <v>430</v>
      </c>
      <c r="E620" s="8"/>
      <c r="F620" s="11">
        <f>G620+H620</f>
        <v>1122</v>
      </c>
      <c r="G620" s="11">
        <f t="shared" ref="G620:H622" si="141">G621</f>
        <v>0</v>
      </c>
      <c r="H620" s="11">
        <f t="shared" si="141"/>
        <v>1122</v>
      </c>
      <c r="I620" s="11">
        <f>J620+K620</f>
        <v>1122</v>
      </c>
      <c r="J620" s="11">
        <f t="shared" ref="J620:K622" si="142">J621</f>
        <v>0</v>
      </c>
      <c r="K620" s="11">
        <f t="shared" si="142"/>
        <v>1122</v>
      </c>
    </row>
    <row r="621" spans="1:11" ht="264.75" customHeight="1" x14ac:dyDescent="0.2">
      <c r="A621" s="8" t="s">
        <v>1108</v>
      </c>
      <c r="B621" s="8"/>
      <c r="C621" s="8" t="s">
        <v>490</v>
      </c>
      <c r="D621" s="8" t="s">
        <v>434</v>
      </c>
      <c r="E621" s="8"/>
      <c r="F621" s="11">
        <f>G621+H621</f>
        <v>1122</v>
      </c>
      <c r="G621" s="11">
        <f t="shared" si="141"/>
        <v>0</v>
      </c>
      <c r="H621" s="11">
        <f t="shared" si="141"/>
        <v>1122</v>
      </c>
      <c r="I621" s="11">
        <f>J621+K621</f>
        <v>1122</v>
      </c>
      <c r="J621" s="11">
        <f t="shared" si="142"/>
        <v>0</v>
      </c>
      <c r="K621" s="11">
        <f t="shared" si="142"/>
        <v>1122</v>
      </c>
    </row>
    <row r="622" spans="1:11" ht="132.75" customHeight="1" x14ac:dyDescent="0.2">
      <c r="A622" s="9" t="s">
        <v>722</v>
      </c>
      <c r="B622" s="9"/>
      <c r="C622" s="9" t="s">
        <v>490</v>
      </c>
      <c r="D622" s="9" t="s">
        <v>751</v>
      </c>
      <c r="E622" s="9"/>
      <c r="F622" s="12">
        <f t="shared" ref="F622:F623" si="143">G622+H622</f>
        <v>1122</v>
      </c>
      <c r="G622" s="12">
        <f t="shared" si="141"/>
        <v>0</v>
      </c>
      <c r="H622" s="12">
        <f t="shared" si="141"/>
        <v>1122</v>
      </c>
      <c r="I622" s="12">
        <f t="shared" ref="I622:I623" si="144">J622+K622</f>
        <v>1122</v>
      </c>
      <c r="J622" s="12">
        <f t="shared" si="142"/>
        <v>0</v>
      </c>
      <c r="K622" s="12">
        <f t="shared" si="142"/>
        <v>1122</v>
      </c>
    </row>
    <row r="623" spans="1:11" ht="129" customHeight="1" x14ac:dyDescent="0.2">
      <c r="A623" s="9" t="s">
        <v>16</v>
      </c>
      <c r="B623" s="9"/>
      <c r="C623" s="9" t="s">
        <v>490</v>
      </c>
      <c r="D623" s="9" t="s">
        <v>751</v>
      </c>
      <c r="E623" s="9" t="s">
        <v>13</v>
      </c>
      <c r="F623" s="12">
        <f t="shared" si="143"/>
        <v>1122</v>
      </c>
      <c r="G623" s="12"/>
      <c r="H623" s="12">
        <v>1122</v>
      </c>
      <c r="I623" s="12">
        <f t="shared" si="144"/>
        <v>1122</v>
      </c>
      <c r="J623" s="12"/>
      <c r="K623" s="12">
        <v>1122</v>
      </c>
    </row>
    <row r="624" spans="1:11" ht="86.25" customHeight="1" x14ac:dyDescent="0.2">
      <c r="A624" s="15" t="s">
        <v>455</v>
      </c>
      <c r="B624" s="8"/>
      <c r="C624" s="8" t="s">
        <v>490</v>
      </c>
      <c r="D624" s="8" t="s">
        <v>32</v>
      </c>
      <c r="E624" s="8"/>
      <c r="F624" s="11">
        <f t="shared" si="131"/>
        <v>6129</v>
      </c>
      <c r="G624" s="11">
        <f t="shared" ref="G624:K626" si="145">G625</f>
        <v>6129</v>
      </c>
      <c r="H624" s="11">
        <f t="shared" si="145"/>
        <v>0</v>
      </c>
      <c r="I624" s="11">
        <f t="shared" si="140"/>
        <v>6129</v>
      </c>
      <c r="J624" s="11">
        <f t="shared" si="145"/>
        <v>6129</v>
      </c>
      <c r="K624" s="11">
        <f t="shared" si="145"/>
        <v>0</v>
      </c>
    </row>
    <row r="625" spans="1:11" ht="218.25" customHeight="1" x14ac:dyDescent="0.2">
      <c r="A625" s="8" t="s">
        <v>908</v>
      </c>
      <c r="B625" s="8"/>
      <c r="C625" s="8" t="s">
        <v>490</v>
      </c>
      <c r="D625" s="8" t="s">
        <v>491</v>
      </c>
      <c r="E625" s="8"/>
      <c r="F625" s="11">
        <f>G625+H625</f>
        <v>6129</v>
      </c>
      <c r="G625" s="11">
        <f t="shared" si="145"/>
        <v>6129</v>
      </c>
      <c r="H625" s="11">
        <f t="shared" si="145"/>
        <v>0</v>
      </c>
      <c r="I625" s="11">
        <f t="shared" si="140"/>
        <v>6129</v>
      </c>
      <c r="J625" s="11">
        <f t="shared" si="145"/>
        <v>6129</v>
      </c>
      <c r="K625" s="11">
        <f t="shared" si="145"/>
        <v>0</v>
      </c>
    </row>
    <row r="626" spans="1:11" ht="104.25" customHeight="1" x14ac:dyDescent="0.2">
      <c r="A626" s="23" t="s">
        <v>34</v>
      </c>
      <c r="B626" s="9"/>
      <c r="C626" s="9" t="s">
        <v>490</v>
      </c>
      <c r="D626" s="9" t="s">
        <v>492</v>
      </c>
      <c r="E626" s="9"/>
      <c r="F626" s="12">
        <f>G626+H626</f>
        <v>6129</v>
      </c>
      <c r="G626" s="12">
        <f t="shared" si="145"/>
        <v>6129</v>
      </c>
      <c r="H626" s="12">
        <f t="shared" si="145"/>
        <v>0</v>
      </c>
      <c r="I626" s="12">
        <f t="shared" si="140"/>
        <v>6129</v>
      </c>
      <c r="J626" s="12">
        <f t="shared" si="145"/>
        <v>6129</v>
      </c>
      <c r="K626" s="12">
        <f t="shared" si="145"/>
        <v>0</v>
      </c>
    </row>
    <row r="627" spans="1:11" ht="120" customHeight="1" x14ac:dyDescent="0.2">
      <c r="A627" s="9" t="s">
        <v>16</v>
      </c>
      <c r="B627" s="9"/>
      <c r="C627" s="9" t="s">
        <v>490</v>
      </c>
      <c r="D627" s="9" t="s">
        <v>492</v>
      </c>
      <c r="E627" s="9" t="s">
        <v>13</v>
      </c>
      <c r="F627" s="12">
        <f>G627+H627</f>
        <v>6129</v>
      </c>
      <c r="G627" s="12">
        <v>6129</v>
      </c>
      <c r="H627" s="12"/>
      <c r="I627" s="12">
        <f t="shared" si="140"/>
        <v>6129</v>
      </c>
      <c r="J627" s="12">
        <v>6129</v>
      </c>
      <c r="K627" s="12"/>
    </row>
    <row r="628" spans="1:11" ht="78.75" customHeight="1" x14ac:dyDescent="0.2">
      <c r="A628" s="15" t="s">
        <v>493</v>
      </c>
      <c r="B628" s="8"/>
      <c r="C628" s="8" t="s">
        <v>490</v>
      </c>
      <c r="D628" s="8" t="s">
        <v>494</v>
      </c>
      <c r="E628" s="8"/>
      <c r="F628" s="11">
        <f t="shared" si="131"/>
        <v>12563</v>
      </c>
      <c r="G628" s="11">
        <f>G629+G632</f>
        <v>12563</v>
      </c>
      <c r="H628" s="11">
        <f>H629+H632</f>
        <v>0</v>
      </c>
      <c r="I628" s="11">
        <f t="shared" si="140"/>
        <v>12670</v>
      </c>
      <c r="J628" s="11">
        <f>J629+J632</f>
        <v>12670</v>
      </c>
      <c r="K628" s="11">
        <f>K629+K632</f>
        <v>0</v>
      </c>
    </row>
    <row r="629" spans="1:11" ht="145.5" customHeight="1" x14ac:dyDescent="0.2">
      <c r="A629" s="15" t="s">
        <v>737</v>
      </c>
      <c r="B629" s="8"/>
      <c r="C629" s="8" t="s">
        <v>490</v>
      </c>
      <c r="D629" s="8" t="s">
        <v>495</v>
      </c>
      <c r="E629" s="8"/>
      <c r="F629" s="11">
        <f t="shared" si="131"/>
        <v>12508</v>
      </c>
      <c r="G629" s="11">
        <f>G630</f>
        <v>12508</v>
      </c>
      <c r="H629" s="11">
        <f>H630</f>
        <v>0</v>
      </c>
      <c r="I629" s="11">
        <f t="shared" si="140"/>
        <v>12615</v>
      </c>
      <c r="J629" s="11">
        <f>J630</f>
        <v>12615</v>
      </c>
      <c r="K629" s="11">
        <f>K630</f>
        <v>0</v>
      </c>
    </row>
    <row r="630" spans="1:11" ht="102.75" customHeight="1" x14ac:dyDescent="0.2">
      <c r="A630" s="23" t="s">
        <v>34</v>
      </c>
      <c r="B630" s="9"/>
      <c r="C630" s="9" t="s">
        <v>490</v>
      </c>
      <c r="D630" s="9" t="s">
        <v>496</v>
      </c>
      <c r="E630" s="9"/>
      <c r="F630" s="12">
        <f t="shared" si="131"/>
        <v>12508</v>
      </c>
      <c r="G630" s="12">
        <f>G631</f>
        <v>12508</v>
      </c>
      <c r="H630" s="12">
        <f>H631</f>
        <v>0</v>
      </c>
      <c r="I630" s="12">
        <f t="shared" si="140"/>
        <v>12615</v>
      </c>
      <c r="J630" s="12">
        <f>J631</f>
        <v>12615</v>
      </c>
      <c r="K630" s="12">
        <f>K631</f>
        <v>0</v>
      </c>
    </row>
    <row r="631" spans="1:11" ht="124.5" customHeight="1" x14ac:dyDescent="0.2">
      <c r="A631" s="9" t="s">
        <v>16</v>
      </c>
      <c r="B631" s="9"/>
      <c r="C631" s="9" t="s">
        <v>490</v>
      </c>
      <c r="D631" s="9" t="s">
        <v>496</v>
      </c>
      <c r="E631" s="9" t="s">
        <v>13</v>
      </c>
      <c r="F631" s="12">
        <f t="shared" si="131"/>
        <v>12508</v>
      </c>
      <c r="G631" s="12">
        <f>12508</f>
        <v>12508</v>
      </c>
      <c r="H631" s="12"/>
      <c r="I631" s="12">
        <f t="shared" si="140"/>
        <v>12615</v>
      </c>
      <c r="J631" s="12">
        <v>12615</v>
      </c>
      <c r="K631" s="12"/>
    </row>
    <row r="632" spans="1:11" ht="261.75" customHeight="1" x14ac:dyDescent="0.2">
      <c r="A632" s="28" t="s">
        <v>909</v>
      </c>
      <c r="B632" s="8"/>
      <c r="C632" s="8" t="s">
        <v>490</v>
      </c>
      <c r="D632" s="8" t="s">
        <v>497</v>
      </c>
      <c r="E632" s="8"/>
      <c r="F632" s="11">
        <f t="shared" ref="F632:F658" si="146">G632+H632</f>
        <v>55</v>
      </c>
      <c r="G632" s="11">
        <f>G633</f>
        <v>55</v>
      </c>
      <c r="H632" s="11">
        <f>H633</f>
        <v>0</v>
      </c>
      <c r="I632" s="11">
        <f t="shared" si="140"/>
        <v>55</v>
      </c>
      <c r="J632" s="11">
        <f>J633</f>
        <v>55</v>
      </c>
      <c r="K632" s="11">
        <f>K633</f>
        <v>0</v>
      </c>
    </row>
    <row r="633" spans="1:11" ht="90" customHeight="1" x14ac:dyDescent="0.2">
      <c r="A633" s="23" t="s">
        <v>34</v>
      </c>
      <c r="B633" s="9"/>
      <c r="C633" s="9" t="s">
        <v>490</v>
      </c>
      <c r="D633" s="9" t="s">
        <v>498</v>
      </c>
      <c r="E633" s="9"/>
      <c r="F633" s="12">
        <f t="shared" si="146"/>
        <v>55</v>
      </c>
      <c r="G633" s="12">
        <f>G634</f>
        <v>55</v>
      </c>
      <c r="H633" s="12">
        <v>0</v>
      </c>
      <c r="I633" s="12">
        <f t="shared" si="140"/>
        <v>55</v>
      </c>
      <c r="J633" s="12">
        <f>J634</f>
        <v>55</v>
      </c>
      <c r="K633" s="12">
        <v>0</v>
      </c>
    </row>
    <row r="634" spans="1:11" ht="101.25" customHeight="1" x14ac:dyDescent="0.2">
      <c r="A634" s="9" t="s">
        <v>16</v>
      </c>
      <c r="B634" s="9"/>
      <c r="C634" s="9" t="s">
        <v>490</v>
      </c>
      <c r="D634" s="9" t="s">
        <v>498</v>
      </c>
      <c r="E634" s="9" t="s">
        <v>13</v>
      </c>
      <c r="F634" s="12">
        <f t="shared" si="146"/>
        <v>55</v>
      </c>
      <c r="G634" s="12">
        <v>55</v>
      </c>
      <c r="H634" s="12"/>
      <c r="I634" s="12">
        <f t="shared" si="140"/>
        <v>55</v>
      </c>
      <c r="J634" s="12">
        <v>55</v>
      </c>
      <c r="K634" s="12"/>
    </row>
    <row r="635" spans="1:11" ht="96" customHeight="1" x14ac:dyDescent="0.2">
      <c r="A635" s="15" t="s">
        <v>499</v>
      </c>
      <c r="B635" s="8"/>
      <c r="C635" s="8" t="s">
        <v>490</v>
      </c>
      <c r="D635" s="8" t="s">
        <v>500</v>
      </c>
      <c r="E635" s="8"/>
      <c r="F635" s="11">
        <f t="shared" si="146"/>
        <v>84094</v>
      </c>
      <c r="G635" s="11">
        <f>G636+G641</f>
        <v>84094</v>
      </c>
      <c r="H635" s="11">
        <f>H636+H641</f>
        <v>0</v>
      </c>
      <c r="I635" s="11">
        <f t="shared" si="140"/>
        <v>84273</v>
      </c>
      <c r="J635" s="11">
        <f>J636+J641</f>
        <v>84273</v>
      </c>
      <c r="K635" s="11">
        <f>K636+K641</f>
        <v>0</v>
      </c>
    </row>
    <row r="636" spans="1:11" ht="129.75" customHeight="1" x14ac:dyDescent="0.2">
      <c r="A636" s="15" t="s">
        <v>501</v>
      </c>
      <c r="B636" s="8"/>
      <c r="C636" s="8" t="s">
        <v>490</v>
      </c>
      <c r="D636" s="8" t="s">
        <v>502</v>
      </c>
      <c r="E636" s="8"/>
      <c r="F636" s="11">
        <f t="shared" si="146"/>
        <v>11538</v>
      </c>
      <c r="G636" s="11">
        <f>G637</f>
        <v>11538</v>
      </c>
      <c r="H636" s="11">
        <f>H637</f>
        <v>0</v>
      </c>
      <c r="I636" s="11">
        <f t="shared" si="140"/>
        <v>11540</v>
      </c>
      <c r="J636" s="11">
        <f>J637</f>
        <v>11540</v>
      </c>
      <c r="K636" s="11">
        <f>K637</f>
        <v>0</v>
      </c>
    </row>
    <row r="637" spans="1:11" ht="81" customHeight="1" x14ac:dyDescent="0.2">
      <c r="A637" s="23" t="s">
        <v>69</v>
      </c>
      <c r="B637" s="9"/>
      <c r="C637" s="9" t="s">
        <v>490</v>
      </c>
      <c r="D637" s="9" t="s">
        <v>503</v>
      </c>
      <c r="E637" s="9"/>
      <c r="F637" s="12">
        <f t="shared" si="146"/>
        <v>11538</v>
      </c>
      <c r="G637" s="12">
        <f>G638+G639+G640</f>
        <v>11538</v>
      </c>
      <c r="H637" s="12">
        <f>H638+H639+H640</f>
        <v>0</v>
      </c>
      <c r="I637" s="12">
        <f t="shared" si="140"/>
        <v>11540</v>
      </c>
      <c r="J637" s="12">
        <f>J638+J639+J640</f>
        <v>11540</v>
      </c>
      <c r="K637" s="12">
        <f>K638+K639+K640</f>
        <v>0</v>
      </c>
    </row>
    <row r="638" spans="1:11" ht="210.75" customHeight="1" x14ac:dyDescent="0.2">
      <c r="A638" s="13" t="s">
        <v>17</v>
      </c>
      <c r="B638" s="9"/>
      <c r="C638" s="9" t="s">
        <v>490</v>
      </c>
      <c r="D638" s="9" t="s">
        <v>503</v>
      </c>
      <c r="E638" s="9" t="s">
        <v>11</v>
      </c>
      <c r="F638" s="12">
        <f t="shared" si="146"/>
        <v>11276</v>
      </c>
      <c r="G638" s="12">
        <f>8659+2+2615</f>
        <v>11276</v>
      </c>
      <c r="H638" s="12"/>
      <c r="I638" s="12">
        <f t="shared" si="140"/>
        <v>11276</v>
      </c>
      <c r="J638" s="12">
        <f>8659+2+2615</f>
        <v>11276</v>
      </c>
      <c r="K638" s="12"/>
    </row>
    <row r="639" spans="1:11" ht="93" customHeight="1" x14ac:dyDescent="0.2">
      <c r="A639" s="9" t="s">
        <v>18</v>
      </c>
      <c r="B639" s="9"/>
      <c r="C639" s="9" t="s">
        <v>490</v>
      </c>
      <c r="D639" s="9" t="s">
        <v>503</v>
      </c>
      <c r="E639" s="9" t="s">
        <v>12</v>
      </c>
      <c r="F639" s="12">
        <f t="shared" si="146"/>
        <v>261</v>
      </c>
      <c r="G639" s="12">
        <f>202+60-1</f>
        <v>261</v>
      </c>
      <c r="H639" s="12"/>
      <c r="I639" s="12">
        <f t="shared" si="140"/>
        <v>263</v>
      </c>
      <c r="J639" s="12">
        <f>202+62-1</f>
        <v>263</v>
      </c>
      <c r="K639" s="12"/>
    </row>
    <row r="640" spans="1:11" ht="33" x14ac:dyDescent="0.2">
      <c r="A640" s="9" t="s">
        <v>15</v>
      </c>
      <c r="B640" s="9"/>
      <c r="C640" s="9" t="s">
        <v>490</v>
      </c>
      <c r="D640" s="9" t="s">
        <v>503</v>
      </c>
      <c r="E640" s="9" t="s">
        <v>14</v>
      </c>
      <c r="F640" s="12">
        <f t="shared" si="146"/>
        <v>1</v>
      </c>
      <c r="G640" s="12">
        <v>1</v>
      </c>
      <c r="H640" s="12"/>
      <c r="I640" s="12">
        <f t="shared" si="140"/>
        <v>1</v>
      </c>
      <c r="J640" s="12">
        <v>1</v>
      </c>
      <c r="K640" s="12"/>
    </row>
    <row r="641" spans="1:11" ht="191.25" customHeight="1" x14ac:dyDescent="0.2">
      <c r="A641" s="15" t="s">
        <v>910</v>
      </c>
      <c r="B641" s="8"/>
      <c r="C641" s="8" t="s">
        <v>490</v>
      </c>
      <c r="D641" s="8" t="s">
        <v>504</v>
      </c>
      <c r="E641" s="8"/>
      <c r="F641" s="11">
        <f t="shared" si="146"/>
        <v>72556</v>
      </c>
      <c r="G641" s="11">
        <f>G642</f>
        <v>72556</v>
      </c>
      <c r="H641" s="11">
        <f>H642</f>
        <v>0</v>
      </c>
      <c r="I641" s="11">
        <f t="shared" si="140"/>
        <v>72733</v>
      </c>
      <c r="J641" s="11">
        <f>J642</f>
        <v>72733</v>
      </c>
      <c r="K641" s="11">
        <f>K642</f>
        <v>0</v>
      </c>
    </row>
    <row r="642" spans="1:11" ht="105" customHeight="1" x14ac:dyDescent="0.2">
      <c r="A642" s="34" t="s">
        <v>34</v>
      </c>
      <c r="B642" s="9"/>
      <c r="C642" s="9" t="s">
        <v>490</v>
      </c>
      <c r="D642" s="9" t="s">
        <v>505</v>
      </c>
      <c r="E642" s="9"/>
      <c r="F642" s="12">
        <f t="shared" si="146"/>
        <v>72556</v>
      </c>
      <c r="G642" s="12">
        <f>G643+G644+G645</f>
        <v>72556</v>
      </c>
      <c r="H642" s="12">
        <f>H643+H644+H645</f>
        <v>0</v>
      </c>
      <c r="I642" s="12">
        <f t="shared" si="140"/>
        <v>72733</v>
      </c>
      <c r="J642" s="12">
        <f>J643+J644+J645</f>
        <v>72733</v>
      </c>
      <c r="K642" s="12">
        <f>K643+K644+K645</f>
        <v>0</v>
      </c>
    </row>
    <row r="643" spans="1:11" ht="206.25" customHeight="1" x14ac:dyDescent="0.2">
      <c r="A643" s="13" t="s">
        <v>17</v>
      </c>
      <c r="B643" s="9"/>
      <c r="C643" s="9" t="s">
        <v>490</v>
      </c>
      <c r="D643" s="9" t="s">
        <v>505</v>
      </c>
      <c r="E643" s="9" t="s">
        <v>11</v>
      </c>
      <c r="F643" s="12">
        <f t="shared" si="146"/>
        <v>67465</v>
      </c>
      <c r="G643" s="12">
        <f>51807+12+15646</f>
        <v>67465</v>
      </c>
      <c r="H643" s="12"/>
      <c r="I643" s="12">
        <f t="shared" si="140"/>
        <v>67465</v>
      </c>
      <c r="J643" s="12">
        <f>51807+12+15646</f>
        <v>67465</v>
      </c>
      <c r="K643" s="12"/>
    </row>
    <row r="644" spans="1:11" ht="93" customHeight="1" x14ac:dyDescent="0.2">
      <c r="A644" s="9" t="s">
        <v>18</v>
      </c>
      <c r="B644" s="9"/>
      <c r="C644" s="9" t="s">
        <v>490</v>
      </c>
      <c r="D644" s="9" t="s">
        <v>505</v>
      </c>
      <c r="E644" s="9" t="s">
        <v>12</v>
      </c>
      <c r="F644" s="12">
        <f t="shared" si="146"/>
        <v>5090</v>
      </c>
      <c r="G644" s="12">
        <f>2407+2684-1</f>
        <v>5090</v>
      </c>
      <c r="H644" s="12"/>
      <c r="I644" s="12">
        <f t="shared" si="140"/>
        <v>5267</v>
      </c>
      <c r="J644" s="12">
        <f>2407+2861-1</f>
        <v>5267</v>
      </c>
      <c r="K644" s="12"/>
    </row>
    <row r="645" spans="1:11" ht="33" x14ac:dyDescent="0.2">
      <c r="A645" s="9" t="s">
        <v>15</v>
      </c>
      <c r="B645" s="9"/>
      <c r="C645" s="9" t="s">
        <v>490</v>
      </c>
      <c r="D645" s="9" t="s">
        <v>505</v>
      </c>
      <c r="E645" s="9" t="s">
        <v>14</v>
      </c>
      <c r="F645" s="12">
        <f t="shared" si="146"/>
        <v>1</v>
      </c>
      <c r="G645" s="12">
        <v>1</v>
      </c>
      <c r="H645" s="12"/>
      <c r="I645" s="12">
        <f t="shared" si="140"/>
        <v>1</v>
      </c>
      <c r="J645" s="12">
        <v>1</v>
      </c>
      <c r="K645" s="12"/>
    </row>
    <row r="646" spans="1:11" ht="130.5" customHeight="1" x14ac:dyDescent="0.2">
      <c r="A646" s="15" t="s">
        <v>944</v>
      </c>
      <c r="B646" s="8"/>
      <c r="C646" s="8" t="s">
        <v>490</v>
      </c>
      <c r="D646" s="8" t="s">
        <v>249</v>
      </c>
      <c r="E646" s="8"/>
      <c r="F646" s="11">
        <f t="shared" si="146"/>
        <v>22</v>
      </c>
      <c r="G646" s="11">
        <f t="shared" ref="G646:K648" si="147">G647</f>
        <v>22</v>
      </c>
      <c r="H646" s="11">
        <f t="shared" si="147"/>
        <v>0</v>
      </c>
      <c r="I646" s="11">
        <f t="shared" si="140"/>
        <v>22</v>
      </c>
      <c r="J646" s="11">
        <f t="shared" si="147"/>
        <v>22</v>
      </c>
      <c r="K646" s="11">
        <f t="shared" si="147"/>
        <v>0</v>
      </c>
    </row>
    <row r="647" spans="1:11" ht="90" customHeight="1" x14ac:dyDescent="0.2">
      <c r="A647" s="15" t="s">
        <v>397</v>
      </c>
      <c r="B647" s="8"/>
      <c r="C647" s="8" t="s">
        <v>490</v>
      </c>
      <c r="D647" s="8" t="s">
        <v>398</v>
      </c>
      <c r="E647" s="8"/>
      <c r="F647" s="11">
        <f t="shared" si="146"/>
        <v>22</v>
      </c>
      <c r="G647" s="11">
        <f t="shared" si="147"/>
        <v>22</v>
      </c>
      <c r="H647" s="11">
        <f t="shared" si="147"/>
        <v>0</v>
      </c>
      <c r="I647" s="11">
        <f t="shared" si="140"/>
        <v>22</v>
      </c>
      <c r="J647" s="11">
        <f t="shared" si="147"/>
        <v>22</v>
      </c>
      <c r="K647" s="11">
        <f t="shared" si="147"/>
        <v>0</v>
      </c>
    </row>
    <row r="648" spans="1:11" ht="87" customHeight="1" x14ac:dyDescent="0.2">
      <c r="A648" s="15" t="s">
        <v>399</v>
      </c>
      <c r="B648" s="8"/>
      <c r="C648" s="8" t="s">
        <v>490</v>
      </c>
      <c r="D648" s="8" t="s">
        <v>400</v>
      </c>
      <c r="E648" s="8"/>
      <c r="F648" s="11">
        <f t="shared" si="146"/>
        <v>22</v>
      </c>
      <c r="G648" s="11">
        <f t="shared" si="147"/>
        <v>22</v>
      </c>
      <c r="H648" s="11">
        <f t="shared" si="147"/>
        <v>0</v>
      </c>
      <c r="I648" s="11">
        <f t="shared" si="140"/>
        <v>22</v>
      </c>
      <c r="J648" s="11">
        <f t="shared" si="147"/>
        <v>22</v>
      </c>
      <c r="K648" s="11">
        <f t="shared" si="147"/>
        <v>0</v>
      </c>
    </row>
    <row r="649" spans="1:11" ht="106.5" customHeight="1" x14ac:dyDescent="0.2">
      <c r="A649" s="23" t="s">
        <v>34</v>
      </c>
      <c r="B649" s="9"/>
      <c r="C649" s="9" t="s">
        <v>490</v>
      </c>
      <c r="D649" s="9" t="s">
        <v>428</v>
      </c>
      <c r="E649" s="9"/>
      <c r="F649" s="12">
        <f t="shared" si="146"/>
        <v>22</v>
      </c>
      <c r="G649" s="12">
        <f>G650+G651</f>
        <v>22</v>
      </c>
      <c r="H649" s="12">
        <f>H650+H651</f>
        <v>0</v>
      </c>
      <c r="I649" s="12">
        <f t="shared" si="140"/>
        <v>22</v>
      </c>
      <c r="J649" s="12">
        <f>J650+J651</f>
        <v>22</v>
      </c>
      <c r="K649" s="12">
        <f>K650+K651</f>
        <v>0</v>
      </c>
    </row>
    <row r="650" spans="1:11" ht="93" customHeight="1" x14ac:dyDescent="0.2">
      <c r="A650" s="9" t="s">
        <v>18</v>
      </c>
      <c r="B650" s="9"/>
      <c r="C650" s="9" t="s">
        <v>490</v>
      </c>
      <c r="D650" s="9" t="s">
        <v>428</v>
      </c>
      <c r="E650" s="9" t="s">
        <v>12</v>
      </c>
      <c r="F650" s="12">
        <f t="shared" si="146"/>
        <v>8</v>
      </c>
      <c r="G650" s="12">
        <v>8</v>
      </c>
      <c r="H650" s="12"/>
      <c r="I650" s="12">
        <f t="shared" ref="I650:I685" si="148">J650+K650</f>
        <v>8</v>
      </c>
      <c r="J650" s="12">
        <v>8</v>
      </c>
      <c r="K650" s="12"/>
    </row>
    <row r="651" spans="1:11" ht="117" customHeight="1" x14ac:dyDescent="0.2">
      <c r="A651" s="9" t="s">
        <v>16</v>
      </c>
      <c r="B651" s="9"/>
      <c r="C651" s="9" t="s">
        <v>490</v>
      </c>
      <c r="D651" s="9" t="s">
        <v>428</v>
      </c>
      <c r="E651" s="9" t="s">
        <v>13</v>
      </c>
      <c r="F651" s="12">
        <f t="shared" si="146"/>
        <v>14</v>
      </c>
      <c r="G651" s="12">
        <v>14</v>
      </c>
      <c r="H651" s="12"/>
      <c r="I651" s="12">
        <f t="shared" si="148"/>
        <v>14</v>
      </c>
      <c r="J651" s="12">
        <v>14</v>
      </c>
      <c r="K651" s="12"/>
    </row>
    <row r="652" spans="1:11" ht="33" x14ac:dyDescent="0.2">
      <c r="A652" s="15" t="s">
        <v>157</v>
      </c>
      <c r="B652" s="8"/>
      <c r="C652" s="8" t="s">
        <v>158</v>
      </c>
      <c r="D652" s="8"/>
      <c r="E652" s="8"/>
      <c r="F652" s="11">
        <f t="shared" si="146"/>
        <v>134363</v>
      </c>
      <c r="G652" s="11">
        <f>G653+G682+G688</f>
        <v>3656</v>
      </c>
      <c r="H652" s="11">
        <f>H653+H682+H688</f>
        <v>130707</v>
      </c>
      <c r="I652" s="11">
        <f t="shared" si="148"/>
        <v>137224</v>
      </c>
      <c r="J652" s="11">
        <f>J653+J682+J688</f>
        <v>3657</v>
      </c>
      <c r="K652" s="11">
        <f>K653+K682+K688</f>
        <v>133567</v>
      </c>
    </row>
    <row r="653" spans="1:11" ht="70.5" customHeight="1" x14ac:dyDescent="0.2">
      <c r="A653" s="15" t="s">
        <v>506</v>
      </c>
      <c r="B653" s="8"/>
      <c r="C653" s="8" t="s">
        <v>507</v>
      </c>
      <c r="D653" s="8"/>
      <c r="E653" s="8"/>
      <c r="F653" s="11">
        <f t="shared" si="146"/>
        <v>60587</v>
      </c>
      <c r="G653" s="11">
        <f>G654+G677</f>
        <v>3502</v>
      </c>
      <c r="H653" s="11">
        <f>H654+H677</f>
        <v>57085</v>
      </c>
      <c r="I653" s="11">
        <f t="shared" si="148"/>
        <v>63448</v>
      </c>
      <c r="J653" s="11">
        <f>J654+J677</f>
        <v>3503</v>
      </c>
      <c r="K653" s="11">
        <f>K654+K677</f>
        <v>59945</v>
      </c>
    </row>
    <row r="654" spans="1:11" ht="140.25" customHeight="1" x14ac:dyDescent="0.2">
      <c r="A654" s="15" t="s">
        <v>932</v>
      </c>
      <c r="B654" s="8"/>
      <c r="C654" s="8" t="s">
        <v>507</v>
      </c>
      <c r="D654" s="8" t="s">
        <v>31</v>
      </c>
      <c r="E654" s="8"/>
      <c r="F654" s="11">
        <f t="shared" si="146"/>
        <v>7594</v>
      </c>
      <c r="G654" s="11">
        <f>G655+G661+G673</f>
        <v>3502</v>
      </c>
      <c r="H654" s="11">
        <f>H655+H661+H673</f>
        <v>4092</v>
      </c>
      <c r="I654" s="11">
        <f t="shared" si="148"/>
        <v>7720</v>
      </c>
      <c r="J654" s="11">
        <f>J655+J661+J673</f>
        <v>3503</v>
      </c>
      <c r="K654" s="11">
        <f>K655+K661+K673</f>
        <v>4217</v>
      </c>
    </row>
    <row r="655" spans="1:11" ht="76.5" customHeight="1" x14ac:dyDescent="0.2">
      <c r="A655" s="15" t="s">
        <v>394</v>
      </c>
      <c r="B655" s="8"/>
      <c r="C655" s="8" t="s">
        <v>507</v>
      </c>
      <c r="D655" s="8" t="s">
        <v>395</v>
      </c>
      <c r="E655" s="8"/>
      <c r="F655" s="11">
        <f t="shared" si="146"/>
        <v>777</v>
      </c>
      <c r="G655" s="11">
        <f>G656</f>
        <v>8</v>
      </c>
      <c r="H655" s="11">
        <f>H656</f>
        <v>769</v>
      </c>
      <c r="I655" s="11">
        <f t="shared" si="148"/>
        <v>802</v>
      </c>
      <c r="J655" s="11">
        <f>J656</f>
        <v>9</v>
      </c>
      <c r="K655" s="11">
        <f>K656</f>
        <v>793</v>
      </c>
    </row>
    <row r="656" spans="1:11" ht="408.75" customHeight="1" x14ac:dyDescent="0.2">
      <c r="A656" s="28" t="s">
        <v>911</v>
      </c>
      <c r="B656" s="33"/>
      <c r="C656" s="8" t="s">
        <v>507</v>
      </c>
      <c r="D656" s="8" t="s">
        <v>425</v>
      </c>
      <c r="E656" s="33"/>
      <c r="F656" s="11">
        <f t="shared" si="146"/>
        <v>777</v>
      </c>
      <c r="G656" s="11">
        <f>G657+G659</f>
        <v>8</v>
      </c>
      <c r="H656" s="11">
        <f>H657+H659</f>
        <v>769</v>
      </c>
      <c r="I656" s="11">
        <f t="shared" si="148"/>
        <v>802</v>
      </c>
      <c r="J656" s="11">
        <f>J657+J659</f>
        <v>9</v>
      </c>
      <c r="K656" s="11">
        <f>K657+K659</f>
        <v>793</v>
      </c>
    </row>
    <row r="657" spans="1:11" ht="154.5" customHeight="1" x14ac:dyDescent="0.2">
      <c r="A657" s="23" t="s">
        <v>912</v>
      </c>
      <c r="B657" s="9"/>
      <c r="C657" s="9" t="s">
        <v>507</v>
      </c>
      <c r="D657" s="9" t="s">
        <v>426</v>
      </c>
      <c r="E657" s="9"/>
      <c r="F657" s="12">
        <f t="shared" si="146"/>
        <v>8</v>
      </c>
      <c r="G657" s="12">
        <f>G658</f>
        <v>8</v>
      </c>
      <c r="H657" s="12">
        <f>H658</f>
        <v>0</v>
      </c>
      <c r="I657" s="12">
        <f t="shared" si="148"/>
        <v>9</v>
      </c>
      <c r="J657" s="12">
        <f>J658</f>
        <v>9</v>
      </c>
      <c r="K657" s="12">
        <f>K658</f>
        <v>0</v>
      </c>
    </row>
    <row r="658" spans="1:11" ht="58.5" customHeight="1" x14ac:dyDescent="0.2">
      <c r="A658" s="23" t="s">
        <v>22</v>
      </c>
      <c r="B658" s="9"/>
      <c r="C658" s="9" t="s">
        <v>507</v>
      </c>
      <c r="D658" s="9" t="s">
        <v>426</v>
      </c>
      <c r="E658" s="9" t="s">
        <v>23</v>
      </c>
      <c r="F658" s="12">
        <f t="shared" si="146"/>
        <v>8</v>
      </c>
      <c r="G658" s="12">
        <v>8</v>
      </c>
      <c r="H658" s="12"/>
      <c r="I658" s="12">
        <f t="shared" si="148"/>
        <v>9</v>
      </c>
      <c r="J658" s="12">
        <v>9</v>
      </c>
      <c r="K658" s="12"/>
    </row>
    <row r="659" spans="1:11" ht="283.5" customHeight="1" x14ac:dyDescent="0.2">
      <c r="A659" s="23" t="s">
        <v>861</v>
      </c>
      <c r="B659" s="9"/>
      <c r="C659" s="9" t="s">
        <v>507</v>
      </c>
      <c r="D659" s="9" t="s">
        <v>427</v>
      </c>
      <c r="E659" s="9"/>
      <c r="F659" s="12">
        <f t="shared" ref="F659:F684" si="149">G659+H659</f>
        <v>769</v>
      </c>
      <c r="G659" s="12">
        <f>G660</f>
        <v>0</v>
      </c>
      <c r="H659" s="12">
        <f>H660</f>
        <v>769</v>
      </c>
      <c r="I659" s="12">
        <f t="shared" si="148"/>
        <v>793</v>
      </c>
      <c r="J659" s="12">
        <f>J660</f>
        <v>0</v>
      </c>
      <c r="K659" s="12">
        <f>K660</f>
        <v>793</v>
      </c>
    </row>
    <row r="660" spans="1:11" ht="59.25" customHeight="1" x14ac:dyDescent="0.2">
      <c r="A660" s="23" t="s">
        <v>22</v>
      </c>
      <c r="B660" s="9"/>
      <c r="C660" s="9" t="s">
        <v>507</v>
      </c>
      <c r="D660" s="9" t="s">
        <v>427</v>
      </c>
      <c r="E660" s="9" t="s">
        <v>23</v>
      </c>
      <c r="F660" s="12">
        <f t="shared" si="149"/>
        <v>769</v>
      </c>
      <c r="G660" s="12"/>
      <c r="H660" s="12">
        <v>769</v>
      </c>
      <c r="I660" s="12">
        <f t="shared" si="148"/>
        <v>793</v>
      </c>
      <c r="J660" s="12"/>
      <c r="K660" s="12">
        <v>793</v>
      </c>
    </row>
    <row r="661" spans="1:11" ht="58.5" customHeight="1" x14ac:dyDescent="0.2">
      <c r="A661" s="15" t="s">
        <v>429</v>
      </c>
      <c r="B661" s="8"/>
      <c r="C661" s="8" t="s">
        <v>507</v>
      </c>
      <c r="D661" s="8" t="s">
        <v>430</v>
      </c>
      <c r="E661" s="9"/>
      <c r="F661" s="11">
        <f t="shared" si="149"/>
        <v>6325</v>
      </c>
      <c r="G661" s="11">
        <f>G662+G665+G668</f>
        <v>3002</v>
      </c>
      <c r="H661" s="11">
        <f>H662+H665+H668</f>
        <v>3323</v>
      </c>
      <c r="I661" s="11">
        <f t="shared" si="148"/>
        <v>6426</v>
      </c>
      <c r="J661" s="11">
        <f>J662+J665+J668</f>
        <v>3002</v>
      </c>
      <c r="K661" s="11">
        <f>K662+K665+K668</f>
        <v>3424</v>
      </c>
    </row>
    <row r="662" spans="1:11" ht="163.5" customHeight="1" x14ac:dyDescent="0.2">
      <c r="A662" s="25" t="s">
        <v>913</v>
      </c>
      <c r="B662" s="8"/>
      <c r="C662" s="8" t="s">
        <v>507</v>
      </c>
      <c r="D662" s="8" t="s">
        <v>443</v>
      </c>
      <c r="E662" s="8"/>
      <c r="F662" s="11">
        <f t="shared" si="149"/>
        <v>1088</v>
      </c>
      <c r="G662" s="11">
        <f>G663</f>
        <v>1088</v>
      </c>
      <c r="H662" s="11">
        <f>H663</f>
        <v>0</v>
      </c>
      <c r="I662" s="11">
        <f t="shared" si="148"/>
        <v>1088</v>
      </c>
      <c r="J662" s="11">
        <f>J663</f>
        <v>1088</v>
      </c>
      <c r="K662" s="11">
        <f>K663</f>
        <v>0</v>
      </c>
    </row>
    <row r="663" spans="1:11" ht="247.5" customHeight="1" x14ac:dyDescent="0.2">
      <c r="A663" s="35" t="s">
        <v>914</v>
      </c>
      <c r="B663" s="9"/>
      <c r="C663" s="9" t="s">
        <v>507</v>
      </c>
      <c r="D663" s="9" t="s">
        <v>444</v>
      </c>
      <c r="E663" s="9"/>
      <c r="F663" s="12">
        <f t="shared" si="149"/>
        <v>1088</v>
      </c>
      <c r="G663" s="12">
        <f>G664</f>
        <v>1088</v>
      </c>
      <c r="H663" s="12">
        <f>H664</f>
        <v>0</v>
      </c>
      <c r="I663" s="12">
        <f t="shared" si="148"/>
        <v>1088</v>
      </c>
      <c r="J663" s="12">
        <f>J664</f>
        <v>1088</v>
      </c>
      <c r="K663" s="12">
        <f>K664</f>
        <v>0</v>
      </c>
    </row>
    <row r="664" spans="1:11" ht="55.5" customHeight="1" x14ac:dyDescent="0.2">
      <c r="A664" s="23" t="s">
        <v>22</v>
      </c>
      <c r="B664" s="9"/>
      <c r="C664" s="9" t="s">
        <v>507</v>
      </c>
      <c r="D664" s="9" t="s">
        <v>444</v>
      </c>
      <c r="E664" s="9" t="s">
        <v>23</v>
      </c>
      <c r="F664" s="12">
        <f t="shared" si="149"/>
        <v>1088</v>
      </c>
      <c r="G664" s="12">
        <v>1088</v>
      </c>
      <c r="H664" s="12"/>
      <c r="I664" s="12">
        <f t="shared" si="148"/>
        <v>1088</v>
      </c>
      <c r="J664" s="12">
        <v>1088</v>
      </c>
      <c r="K664" s="12"/>
    </row>
    <row r="665" spans="1:11" ht="204.75" customHeight="1" x14ac:dyDescent="0.2">
      <c r="A665" s="28" t="s">
        <v>445</v>
      </c>
      <c r="B665" s="8"/>
      <c r="C665" s="8" t="s">
        <v>507</v>
      </c>
      <c r="D665" s="8" t="s">
        <v>446</v>
      </c>
      <c r="E665" s="8"/>
      <c r="F665" s="11">
        <f t="shared" si="149"/>
        <v>1876</v>
      </c>
      <c r="G665" s="11">
        <f>G666</f>
        <v>1876</v>
      </c>
      <c r="H665" s="11">
        <f>H666</f>
        <v>0</v>
      </c>
      <c r="I665" s="11">
        <f t="shared" si="148"/>
        <v>1876</v>
      </c>
      <c r="J665" s="11">
        <f>J666</f>
        <v>1876</v>
      </c>
      <c r="K665" s="11">
        <f>K666</f>
        <v>0</v>
      </c>
    </row>
    <row r="666" spans="1:11" ht="197.25" customHeight="1" x14ac:dyDescent="0.2">
      <c r="A666" s="23" t="s">
        <v>915</v>
      </c>
      <c r="B666" s="9"/>
      <c r="C666" s="9" t="s">
        <v>507</v>
      </c>
      <c r="D666" s="9" t="s">
        <v>447</v>
      </c>
      <c r="E666" s="9"/>
      <c r="F666" s="12">
        <f t="shared" si="149"/>
        <v>1876</v>
      </c>
      <c r="G666" s="12">
        <f>G667</f>
        <v>1876</v>
      </c>
      <c r="H666" s="12">
        <f>H667</f>
        <v>0</v>
      </c>
      <c r="I666" s="12">
        <f t="shared" si="148"/>
        <v>1876</v>
      </c>
      <c r="J666" s="12">
        <f>J667</f>
        <v>1876</v>
      </c>
      <c r="K666" s="12">
        <f>K667</f>
        <v>0</v>
      </c>
    </row>
    <row r="667" spans="1:11" ht="62.25" customHeight="1" x14ac:dyDescent="0.2">
      <c r="A667" s="23" t="s">
        <v>22</v>
      </c>
      <c r="B667" s="9"/>
      <c r="C667" s="9" t="s">
        <v>507</v>
      </c>
      <c r="D667" s="9" t="s">
        <v>447</v>
      </c>
      <c r="E667" s="9" t="s">
        <v>23</v>
      </c>
      <c r="F667" s="12">
        <f t="shared" si="149"/>
        <v>1876</v>
      </c>
      <c r="G667" s="12">
        <v>1876</v>
      </c>
      <c r="H667" s="12"/>
      <c r="I667" s="12">
        <f t="shared" si="148"/>
        <v>1876</v>
      </c>
      <c r="J667" s="12">
        <v>1876</v>
      </c>
      <c r="K667" s="12"/>
    </row>
    <row r="668" spans="1:11" ht="408.75" customHeight="1" x14ac:dyDescent="0.2">
      <c r="A668" s="36" t="s">
        <v>916</v>
      </c>
      <c r="B668" s="8"/>
      <c r="C668" s="8" t="s">
        <v>507</v>
      </c>
      <c r="D668" s="8" t="s">
        <v>452</v>
      </c>
      <c r="E668" s="8"/>
      <c r="F668" s="11">
        <f t="shared" si="149"/>
        <v>3361</v>
      </c>
      <c r="G668" s="11">
        <f>G669+G671</f>
        <v>38</v>
      </c>
      <c r="H668" s="11">
        <f>H669+H671</f>
        <v>3323</v>
      </c>
      <c r="I668" s="11">
        <f t="shared" si="148"/>
        <v>3462</v>
      </c>
      <c r="J668" s="11">
        <f>J669+J671</f>
        <v>38</v>
      </c>
      <c r="K668" s="11">
        <f>K669+K671</f>
        <v>3424</v>
      </c>
    </row>
    <row r="669" spans="1:11" ht="162" customHeight="1" x14ac:dyDescent="0.2">
      <c r="A669" s="23" t="s">
        <v>912</v>
      </c>
      <c r="B669" s="9"/>
      <c r="C669" s="9" t="s">
        <v>507</v>
      </c>
      <c r="D669" s="9" t="s">
        <v>453</v>
      </c>
      <c r="E669" s="9"/>
      <c r="F669" s="12">
        <f t="shared" si="149"/>
        <v>38</v>
      </c>
      <c r="G669" s="12">
        <f>G670</f>
        <v>38</v>
      </c>
      <c r="H669" s="12">
        <f>H670</f>
        <v>0</v>
      </c>
      <c r="I669" s="12">
        <f t="shared" si="148"/>
        <v>38</v>
      </c>
      <c r="J669" s="12">
        <f>J670</f>
        <v>38</v>
      </c>
      <c r="K669" s="12">
        <f>K670</f>
        <v>0</v>
      </c>
    </row>
    <row r="670" spans="1:11" ht="57" customHeight="1" x14ac:dyDescent="0.2">
      <c r="A670" s="23" t="s">
        <v>22</v>
      </c>
      <c r="B670" s="9"/>
      <c r="C670" s="9" t="s">
        <v>507</v>
      </c>
      <c r="D670" s="9" t="s">
        <v>453</v>
      </c>
      <c r="E670" s="9" t="s">
        <v>23</v>
      </c>
      <c r="F670" s="12">
        <f t="shared" si="149"/>
        <v>38</v>
      </c>
      <c r="G670" s="12">
        <v>38</v>
      </c>
      <c r="H670" s="12"/>
      <c r="I670" s="12">
        <f t="shared" si="148"/>
        <v>38</v>
      </c>
      <c r="J670" s="12">
        <v>38</v>
      </c>
      <c r="K670" s="12"/>
    </row>
    <row r="671" spans="1:11" ht="291.75" customHeight="1" x14ac:dyDescent="0.2">
      <c r="A671" s="23" t="s">
        <v>861</v>
      </c>
      <c r="B671" s="9"/>
      <c r="C671" s="9" t="s">
        <v>507</v>
      </c>
      <c r="D671" s="9" t="s">
        <v>454</v>
      </c>
      <c r="E671" s="9"/>
      <c r="F671" s="12">
        <f t="shared" si="149"/>
        <v>3323</v>
      </c>
      <c r="G671" s="12">
        <f>G672</f>
        <v>0</v>
      </c>
      <c r="H671" s="12">
        <f>H672</f>
        <v>3323</v>
      </c>
      <c r="I671" s="12">
        <f t="shared" si="148"/>
        <v>3424</v>
      </c>
      <c r="J671" s="12">
        <f>J672</f>
        <v>0</v>
      </c>
      <c r="K671" s="12">
        <f>K672</f>
        <v>3424</v>
      </c>
    </row>
    <row r="672" spans="1:11" ht="69" customHeight="1" x14ac:dyDescent="0.2">
      <c r="A672" s="23" t="s">
        <v>22</v>
      </c>
      <c r="B672" s="9"/>
      <c r="C672" s="9" t="s">
        <v>507</v>
      </c>
      <c r="D672" s="9" t="s">
        <v>454</v>
      </c>
      <c r="E672" s="9" t="s">
        <v>23</v>
      </c>
      <c r="F672" s="12">
        <f t="shared" si="149"/>
        <v>3323</v>
      </c>
      <c r="G672" s="12"/>
      <c r="H672" s="12">
        <v>3323</v>
      </c>
      <c r="I672" s="12">
        <f t="shared" si="148"/>
        <v>3424</v>
      </c>
      <c r="J672" s="12"/>
      <c r="K672" s="12">
        <v>3424</v>
      </c>
    </row>
    <row r="673" spans="1:11" ht="93" customHeight="1" x14ac:dyDescent="0.2">
      <c r="A673" s="15" t="s">
        <v>499</v>
      </c>
      <c r="B673" s="8"/>
      <c r="C673" s="8" t="s">
        <v>507</v>
      </c>
      <c r="D673" s="8" t="s">
        <v>500</v>
      </c>
      <c r="E673" s="9"/>
      <c r="F673" s="11">
        <f t="shared" si="149"/>
        <v>492</v>
      </c>
      <c r="G673" s="11">
        <f t="shared" ref="G673:H675" si="150">G674</f>
        <v>492</v>
      </c>
      <c r="H673" s="11">
        <f t="shared" si="150"/>
        <v>0</v>
      </c>
      <c r="I673" s="11">
        <f t="shared" si="148"/>
        <v>492</v>
      </c>
      <c r="J673" s="11">
        <f t="shared" ref="J673:K675" si="151">J674</f>
        <v>492</v>
      </c>
      <c r="K673" s="11">
        <f t="shared" si="151"/>
        <v>0</v>
      </c>
    </row>
    <row r="674" spans="1:11" ht="128.25" customHeight="1" x14ac:dyDescent="0.2">
      <c r="A674" s="8" t="s">
        <v>791</v>
      </c>
      <c r="B674" s="9"/>
      <c r="C674" s="8" t="s">
        <v>507</v>
      </c>
      <c r="D674" s="8" t="s">
        <v>792</v>
      </c>
      <c r="E674" s="8"/>
      <c r="F674" s="11">
        <f t="shared" si="149"/>
        <v>492</v>
      </c>
      <c r="G674" s="11">
        <f t="shared" si="150"/>
        <v>492</v>
      </c>
      <c r="H674" s="11">
        <f t="shared" si="150"/>
        <v>0</v>
      </c>
      <c r="I674" s="11">
        <f t="shared" si="148"/>
        <v>492</v>
      </c>
      <c r="J674" s="11">
        <f t="shared" si="151"/>
        <v>492</v>
      </c>
      <c r="K674" s="11">
        <f t="shared" si="151"/>
        <v>0</v>
      </c>
    </row>
    <row r="675" spans="1:11" ht="123" customHeight="1" x14ac:dyDescent="0.2">
      <c r="A675" s="9" t="s">
        <v>793</v>
      </c>
      <c r="B675" s="9"/>
      <c r="C675" s="9" t="s">
        <v>507</v>
      </c>
      <c r="D675" s="9" t="s">
        <v>794</v>
      </c>
      <c r="E675" s="9"/>
      <c r="F675" s="12">
        <f t="shared" si="149"/>
        <v>492</v>
      </c>
      <c r="G675" s="12">
        <f t="shared" si="150"/>
        <v>492</v>
      </c>
      <c r="H675" s="12">
        <f t="shared" si="150"/>
        <v>0</v>
      </c>
      <c r="I675" s="12">
        <f t="shared" si="148"/>
        <v>492</v>
      </c>
      <c r="J675" s="12">
        <f t="shared" si="151"/>
        <v>492</v>
      </c>
      <c r="K675" s="12">
        <f t="shared" si="151"/>
        <v>0</v>
      </c>
    </row>
    <row r="676" spans="1:11" ht="63" customHeight="1" x14ac:dyDescent="0.2">
      <c r="A676" s="23" t="s">
        <v>22</v>
      </c>
      <c r="B676" s="9"/>
      <c r="C676" s="9" t="s">
        <v>507</v>
      </c>
      <c r="D676" s="9" t="s">
        <v>794</v>
      </c>
      <c r="E676" s="9" t="s">
        <v>23</v>
      </c>
      <c r="F676" s="12">
        <f t="shared" si="149"/>
        <v>492</v>
      </c>
      <c r="G676" s="12">
        <v>492</v>
      </c>
      <c r="H676" s="12"/>
      <c r="I676" s="12">
        <f t="shared" si="148"/>
        <v>492</v>
      </c>
      <c r="J676" s="12">
        <v>492</v>
      </c>
      <c r="K676" s="12"/>
    </row>
    <row r="677" spans="1:11" ht="131.25" customHeight="1" x14ac:dyDescent="0.2">
      <c r="A677" s="15" t="s">
        <v>934</v>
      </c>
      <c r="B677" s="8"/>
      <c r="C677" s="8" t="s">
        <v>507</v>
      </c>
      <c r="D677" s="8" t="s">
        <v>402</v>
      </c>
      <c r="E677" s="8"/>
      <c r="F677" s="11">
        <f t="shared" si="149"/>
        <v>52993</v>
      </c>
      <c r="G677" s="11">
        <f t="shared" ref="G677:H680" si="152">G678</f>
        <v>0</v>
      </c>
      <c r="H677" s="11">
        <f t="shared" si="152"/>
        <v>52993</v>
      </c>
      <c r="I677" s="11">
        <f t="shared" si="148"/>
        <v>55728</v>
      </c>
      <c r="J677" s="11">
        <f t="shared" ref="J677:K680" si="153">J678</f>
        <v>0</v>
      </c>
      <c r="K677" s="11">
        <f t="shared" si="153"/>
        <v>55728</v>
      </c>
    </row>
    <row r="678" spans="1:11" ht="69" customHeight="1" x14ac:dyDescent="0.2">
      <c r="A678" s="15" t="s">
        <v>403</v>
      </c>
      <c r="B678" s="8"/>
      <c r="C678" s="8" t="s">
        <v>507</v>
      </c>
      <c r="D678" s="8" t="s">
        <v>404</v>
      </c>
      <c r="E678" s="8"/>
      <c r="F678" s="11">
        <f t="shared" si="149"/>
        <v>52993</v>
      </c>
      <c r="G678" s="11">
        <f t="shared" si="152"/>
        <v>0</v>
      </c>
      <c r="H678" s="11">
        <f t="shared" si="152"/>
        <v>52993</v>
      </c>
      <c r="I678" s="11">
        <f t="shared" si="148"/>
        <v>55728</v>
      </c>
      <c r="J678" s="11">
        <f t="shared" si="153"/>
        <v>0</v>
      </c>
      <c r="K678" s="11">
        <f t="shared" si="153"/>
        <v>55728</v>
      </c>
    </row>
    <row r="679" spans="1:11" ht="170.25" customHeight="1" x14ac:dyDescent="0.2">
      <c r="A679" s="28" t="s">
        <v>917</v>
      </c>
      <c r="B679" s="8"/>
      <c r="C679" s="8" t="s">
        <v>507</v>
      </c>
      <c r="D679" s="8" t="s">
        <v>508</v>
      </c>
      <c r="E679" s="8"/>
      <c r="F679" s="11">
        <f t="shared" si="149"/>
        <v>52993</v>
      </c>
      <c r="G679" s="11">
        <f t="shared" si="152"/>
        <v>0</v>
      </c>
      <c r="H679" s="11">
        <f t="shared" si="152"/>
        <v>52993</v>
      </c>
      <c r="I679" s="11">
        <f t="shared" si="148"/>
        <v>55728</v>
      </c>
      <c r="J679" s="11">
        <f t="shared" si="153"/>
        <v>0</v>
      </c>
      <c r="K679" s="11">
        <f t="shared" si="153"/>
        <v>55728</v>
      </c>
    </row>
    <row r="680" spans="1:11" ht="104.25" customHeight="1" x14ac:dyDescent="0.2">
      <c r="A680" s="23" t="s">
        <v>862</v>
      </c>
      <c r="B680" s="9"/>
      <c r="C680" s="9" t="s">
        <v>507</v>
      </c>
      <c r="D680" s="9" t="s">
        <v>509</v>
      </c>
      <c r="E680" s="9"/>
      <c r="F680" s="12">
        <f t="shared" si="149"/>
        <v>52993</v>
      </c>
      <c r="G680" s="12">
        <f t="shared" si="152"/>
        <v>0</v>
      </c>
      <c r="H680" s="12">
        <f t="shared" si="152"/>
        <v>52993</v>
      </c>
      <c r="I680" s="12">
        <f t="shared" si="148"/>
        <v>55728</v>
      </c>
      <c r="J680" s="12">
        <f t="shared" si="153"/>
        <v>0</v>
      </c>
      <c r="K680" s="12">
        <f t="shared" si="153"/>
        <v>55728</v>
      </c>
    </row>
    <row r="681" spans="1:11" ht="131.25" customHeight="1" x14ac:dyDescent="0.2">
      <c r="A681" s="9" t="s">
        <v>16</v>
      </c>
      <c r="B681" s="9"/>
      <c r="C681" s="9" t="s">
        <v>507</v>
      </c>
      <c r="D681" s="9" t="s">
        <v>509</v>
      </c>
      <c r="E681" s="9" t="s">
        <v>13</v>
      </c>
      <c r="F681" s="12">
        <f t="shared" si="149"/>
        <v>52993</v>
      </c>
      <c r="G681" s="12"/>
      <c r="H681" s="12">
        <v>52993</v>
      </c>
      <c r="I681" s="12">
        <f t="shared" si="148"/>
        <v>55728</v>
      </c>
      <c r="J681" s="12"/>
      <c r="K681" s="12">
        <v>55728</v>
      </c>
    </row>
    <row r="682" spans="1:11" ht="42" customHeight="1" x14ac:dyDescent="0.2">
      <c r="A682" s="15" t="s">
        <v>159</v>
      </c>
      <c r="B682" s="8"/>
      <c r="C682" s="8" t="s">
        <v>160</v>
      </c>
      <c r="D682" s="8"/>
      <c r="E682" s="8"/>
      <c r="F682" s="11">
        <f t="shared" si="149"/>
        <v>70550</v>
      </c>
      <c r="G682" s="11">
        <f t="shared" ref="G682:K686" si="154">G683</f>
        <v>0</v>
      </c>
      <c r="H682" s="11">
        <f t="shared" si="154"/>
        <v>70550</v>
      </c>
      <c r="I682" s="11">
        <f t="shared" si="148"/>
        <v>70550</v>
      </c>
      <c r="J682" s="11">
        <f t="shared" si="154"/>
        <v>0</v>
      </c>
      <c r="K682" s="11">
        <f t="shared" si="154"/>
        <v>70550</v>
      </c>
    </row>
    <row r="683" spans="1:11" ht="102" customHeight="1" x14ac:dyDescent="0.2">
      <c r="A683" s="15" t="s">
        <v>932</v>
      </c>
      <c r="B683" s="8"/>
      <c r="C683" s="8" t="s">
        <v>160</v>
      </c>
      <c r="D683" s="8" t="s">
        <v>31</v>
      </c>
      <c r="E683" s="8"/>
      <c r="F683" s="11">
        <f t="shared" si="149"/>
        <v>70550</v>
      </c>
      <c r="G683" s="11">
        <f t="shared" si="154"/>
        <v>0</v>
      </c>
      <c r="H683" s="11">
        <f t="shared" si="154"/>
        <v>70550</v>
      </c>
      <c r="I683" s="11">
        <f t="shared" si="148"/>
        <v>70550</v>
      </c>
      <c r="J683" s="11">
        <f t="shared" si="154"/>
        <v>0</v>
      </c>
      <c r="K683" s="11">
        <f t="shared" si="154"/>
        <v>70550</v>
      </c>
    </row>
    <row r="684" spans="1:11" ht="77.25" customHeight="1" x14ac:dyDescent="0.2">
      <c r="A684" s="15" t="s">
        <v>394</v>
      </c>
      <c r="B684" s="8"/>
      <c r="C684" s="8" t="s">
        <v>160</v>
      </c>
      <c r="D684" s="8" t="s">
        <v>395</v>
      </c>
      <c r="E684" s="8"/>
      <c r="F684" s="11">
        <f t="shared" si="149"/>
        <v>70550</v>
      </c>
      <c r="G684" s="11">
        <f t="shared" si="154"/>
        <v>0</v>
      </c>
      <c r="H684" s="11">
        <f t="shared" si="154"/>
        <v>70550</v>
      </c>
      <c r="I684" s="11">
        <f t="shared" si="148"/>
        <v>70550</v>
      </c>
      <c r="J684" s="11">
        <f t="shared" si="154"/>
        <v>0</v>
      </c>
      <c r="K684" s="11">
        <f t="shared" si="154"/>
        <v>70550</v>
      </c>
    </row>
    <row r="685" spans="1:11" ht="258" customHeight="1" x14ac:dyDescent="0.2">
      <c r="A685" s="37" t="s">
        <v>918</v>
      </c>
      <c r="B685" s="8"/>
      <c r="C685" s="8" t="s">
        <v>160</v>
      </c>
      <c r="D685" s="8" t="s">
        <v>510</v>
      </c>
      <c r="E685" s="8"/>
      <c r="F685" s="11">
        <f>G685+H685</f>
        <v>70550</v>
      </c>
      <c r="G685" s="11">
        <f t="shared" si="154"/>
        <v>0</v>
      </c>
      <c r="H685" s="11">
        <f t="shared" si="154"/>
        <v>70550</v>
      </c>
      <c r="I685" s="11">
        <f t="shared" si="148"/>
        <v>70550</v>
      </c>
      <c r="J685" s="11">
        <f t="shared" si="154"/>
        <v>0</v>
      </c>
      <c r="K685" s="11">
        <f t="shared" si="154"/>
        <v>70550</v>
      </c>
    </row>
    <row r="686" spans="1:11" ht="229.5" customHeight="1" x14ac:dyDescent="0.2">
      <c r="A686" s="23" t="s">
        <v>511</v>
      </c>
      <c r="B686" s="9"/>
      <c r="C686" s="9" t="s">
        <v>160</v>
      </c>
      <c r="D686" s="9" t="s">
        <v>512</v>
      </c>
      <c r="E686" s="9"/>
      <c r="F686" s="12">
        <f>G686+H686</f>
        <v>70550</v>
      </c>
      <c r="G686" s="12">
        <f t="shared" si="154"/>
        <v>0</v>
      </c>
      <c r="H686" s="12">
        <f t="shared" si="154"/>
        <v>70550</v>
      </c>
      <c r="I686" s="12">
        <f t="shared" ref="I686:I707" si="155">J686+K686</f>
        <v>70550</v>
      </c>
      <c r="J686" s="12">
        <f t="shared" si="154"/>
        <v>0</v>
      </c>
      <c r="K686" s="12">
        <f t="shared" si="154"/>
        <v>70550</v>
      </c>
    </row>
    <row r="687" spans="1:11" ht="56.25" customHeight="1" x14ac:dyDescent="0.2">
      <c r="A687" s="23" t="s">
        <v>22</v>
      </c>
      <c r="B687" s="9"/>
      <c r="C687" s="9" t="s">
        <v>160</v>
      </c>
      <c r="D687" s="9" t="s">
        <v>512</v>
      </c>
      <c r="E687" s="9" t="s">
        <v>23</v>
      </c>
      <c r="F687" s="12">
        <f>G687+H687</f>
        <v>70550</v>
      </c>
      <c r="G687" s="12"/>
      <c r="H687" s="12">
        <v>70550</v>
      </c>
      <c r="I687" s="12">
        <f t="shared" si="155"/>
        <v>70550</v>
      </c>
      <c r="J687" s="12"/>
      <c r="K687" s="12">
        <v>70550</v>
      </c>
    </row>
    <row r="688" spans="1:11" ht="56.25" customHeight="1" x14ac:dyDescent="0.2">
      <c r="A688" s="8" t="s">
        <v>687</v>
      </c>
      <c r="B688" s="8"/>
      <c r="C688" s="8" t="s">
        <v>688</v>
      </c>
      <c r="D688" s="8"/>
      <c r="E688" s="8"/>
      <c r="F688" s="11">
        <f>G688+H688</f>
        <v>3226</v>
      </c>
      <c r="G688" s="11">
        <f>G689</f>
        <v>154</v>
      </c>
      <c r="H688" s="11">
        <f>H689</f>
        <v>3072</v>
      </c>
      <c r="I688" s="11">
        <f>J688+K688</f>
        <v>3226</v>
      </c>
      <c r="J688" s="11">
        <f>J689</f>
        <v>154</v>
      </c>
      <c r="K688" s="11">
        <f>K689</f>
        <v>3072</v>
      </c>
    </row>
    <row r="689" spans="1:11" ht="111" customHeight="1" x14ac:dyDescent="0.2">
      <c r="A689" s="15" t="s">
        <v>934</v>
      </c>
      <c r="B689" s="9"/>
      <c r="C689" s="8" t="s">
        <v>688</v>
      </c>
      <c r="D689" s="8" t="s">
        <v>402</v>
      </c>
      <c r="E689" s="9"/>
      <c r="F689" s="11">
        <f>G689+H689</f>
        <v>3226</v>
      </c>
      <c r="G689" s="11">
        <f>G690</f>
        <v>154</v>
      </c>
      <c r="H689" s="11">
        <f t="shared" ref="G689:H692" si="156">H690</f>
        <v>3072</v>
      </c>
      <c r="I689" s="11">
        <f t="shared" si="155"/>
        <v>3226</v>
      </c>
      <c r="J689" s="11">
        <f t="shared" ref="J689:K692" si="157">J690</f>
        <v>154</v>
      </c>
      <c r="K689" s="11">
        <f t="shared" si="157"/>
        <v>3072</v>
      </c>
    </row>
    <row r="690" spans="1:11" ht="88.5" customHeight="1" x14ac:dyDescent="0.2">
      <c r="A690" s="7" t="s">
        <v>664</v>
      </c>
      <c r="B690" s="9"/>
      <c r="C690" s="8" t="s">
        <v>688</v>
      </c>
      <c r="D690" s="8" t="s">
        <v>539</v>
      </c>
      <c r="E690" s="9"/>
      <c r="F690" s="11">
        <f t="shared" ref="F690:F691" si="158">G690+H690</f>
        <v>3226</v>
      </c>
      <c r="G690" s="11">
        <f t="shared" si="156"/>
        <v>154</v>
      </c>
      <c r="H690" s="11">
        <f t="shared" si="156"/>
        <v>3072</v>
      </c>
      <c r="I690" s="11">
        <f t="shared" si="155"/>
        <v>3226</v>
      </c>
      <c r="J690" s="11">
        <f t="shared" si="157"/>
        <v>154</v>
      </c>
      <c r="K690" s="11">
        <f t="shared" si="157"/>
        <v>3072</v>
      </c>
    </row>
    <row r="691" spans="1:11" ht="117.75" customHeight="1" x14ac:dyDescent="0.2">
      <c r="A691" s="15" t="s">
        <v>903</v>
      </c>
      <c r="B691" s="9"/>
      <c r="C691" s="8" t="s">
        <v>688</v>
      </c>
      <c r="D691" s="8" t="s">
        <v>832</v>
      </c>
      <c r="E691" s="9"/>
      <c r="F691" s="11">
        <f t="shared" si="158"/>
        <v>3226</v>
      </c>
      <c r="G691" s="11">
        <f>G692</f>
        <v>154</v>
      </c>
      <c r="H691" s="11">
        <f t="shared" si="156"/>
        <v>3072</v>
      </c>
      <c r="I691" s="11">
        <f t="shared" si="155"/>
        <v>3226</v>
      </c>
      <c r="J691" s="11">
        <f t="shared" si="157"/>
        <v>154</v>
      </c>
      <c r="K691" s="11">
        <f t="shared" si="157"/>
        <v>3072</v>
      </c>
    </row>
    <row r="692" spans="1:11" ht="188.25" customHeight="1" x14ac:dyDescent="0.2">
      <c r="A692" s="9" t="s">
        <v>1116</v>
      </c>
      <c r="B692" s="9"/>
      <c r="C692" s="9" t="s">
        <v>688</v>
      </c>
      <c r="D692" s="9" t="s">
        <v>833</v>
      </c>
      <c r="E692" s="9"/>
      <c r="F692" s="12">
        <f>G692+H692</f>
        <v>3226</v>
      </c>
      <c r="G692" s="12">
        <f t="shared" si="156"/>
        <v>154</v>
      </c>
      <c r="H692" s="12">
        <f t="shared" si="156"/>
        <v>3072</v>
      </c>
      <c r="I692" s="12">
        <f>J692+K692</f>
        <v>3226</v>
      </c>
      <c r="J692" s="12">
        <f t="shared" si="157"/>
        <v>154</v>
      </c>
      <c r="K692" s="12">
        <f t="shared" si="157"/>
        <v>3072</v>
      </c>
    </row>
    <row r="693" spans="1:11" ht="116.25" customHeight="1" x14ac:dyDescent="0.2">
      <c r="A693" s="9" t="s">
        <v>16</v>
      </c>
      <c r="B693" s="9"/>
      <c r="C693" s="9" t="s">
        <v>688</v>
      </c>
      <c r="D693" s="9" t="s">
        <v>833</v>
      </c>
      <c r="E693" s="9" t="s">
        <v>13</v>
      </c>
      <c r="F693" s="12">
        <f>G693+H693</f>
        <v>3226</v>
      </c>
      <c r="G693" s="12">
        <f>11-11+154</f>
        <v>154</v>
      </c>
      <c r="H693" s="12">
        <v>3072</v>
      </c>
      <c r="I693" s="12">
        <f>J693+K693</f>
        <v>3226</v>
      </c>
      <c r="J693" s="12">
        <f>11-11+154</f>
        <v>154</v>
      </c>
      <c r="K693" s="12">
        <v>3072</v>
      </c>
    </row>
    <row r="694" spans="1:11" ht="105.75" customHeight="1" x14ac:dyDescent="0.2">
      <c r="A694" s="8" t="s">
        <v>19</v>
      </c>
      <c r="B694" s="8" t="s">
        <v>4</v>
      </c>
      <c r="C694" s="8"/>
      <c r="D694" s="8"/>
      <c r="E694" s="8"/>
      <c r="F694" s="11">
        <f t="shared" ref="F694:F705" si="159">G694+H694</f>
        <v>622132.4</v>
      </c>
      <c r="G694" s="11">
        <f>G695+G705+G758</f>
        <v>576942</v>
      </c>
      <c r="H694" s="11">
        <f>H695+H705+H758</f>
        <v>45190.400000000001</v>
      </c>
      <c r="I694" s="11">
        <f t="shared" si="155"/>
        <v>625416.4</v>
      </c>
      <c r="J694" s="11">
        <f>J695+J705+J758</f>
        <v>576942</v>
      </c>
      <c r="K694" s="11">
        <f>K695+K705+K758</f>
        <v>48474.400000000001</v>
      </c>
    </row>
    <row r="695" spans="1:11" ht="26.25" customHeight="1" x14ac:dyDescent="0.2">
      <c r="A695" s="8" t="s">
        <v>20</v>
      </c>
      <c r="B695" s="8"/>
      <c r="C695" s="8" t="s">
        <v>21</v>
      </c>
      <c r="D695" s="8"/>
      <c r="E695" s="8"/>
      <c r="F695" s="11">
        <f t="shared" si="159"/>
        <v>237585</v>
      </c>
      <c r="G695" s="11">
        <f>G696</f>
        <v>198603</v>
      </c>
      <c r="H695" s="11">
        <f>H696</f>
        <v>38982</v>
      </c>
      <c r="I695" s="11">
        <f t="shared" si="155"/>
        <v>240866</v>
      </c>
      <c r="J695" s="11">
        <f>J696</f>
        <v>198603</v>
      </c>
      <c r="K695" s="11">
        <f>K696</f>
        <v>42263</v>
      </c>
    </row>
    <row r="696" spans="1:11" ht="43.5" customHeight="1" x14ac:dyDescent="0.2">
      <c r="A696" s="8" t="s">
        <v>788</v>
      </c>
      <c r="B696" s="8"/>
      <c r="C696" s="8" t="s">
        <v>787</v>
      </c>
      <c r="D696" s="8"/>
      <c r="E696" s="8"/>
      <c r="F696" s="11">
        <f t="shared" si="159"/>
        <v>237585</v>
      </c>
      <c r="G696" s="11">
        <f t="shared" ref="G696:K697" si="160">G697</f>
        <v>198603</v>
      </c>
      <c r="H696" s="11">
        <f t="shared" si="160"/>
        <v>38982</v>
      </c>
      <c r="I696" s="11">
        <f t="shared" si="155"/>
        <v>240866</v>
      </c>
      <c r="J696" s="11">
        <f t="shared" si="160"/>
        <v>198603</v>
      </c>
      <c r="K696" s="11">
        <f t="shared" si="160"/>
        <v>42263</v>
      </c>
    </row>
    <row r="697" spans="1:11" ht="137.25" customHeight="1" x14ac:dyDescent="0.2">
      <c r="A697" s="7" t="s">
        <v>932</v>
      </c>
      <c r="B697" s="8"/>
      <c r="C697" s="8" t="s">
        <v>787</v>
      </c>
      <c r="D697" s="8" t="s">
        <v>31</v>
      </c>
      <c r="E697" s="8"/>
      <c r="F697" s="11">
        <f t="shared" si="159"/>
        <v>237585</v>
      </c>
      <c r="G697" s="11">
        <f t="shared" si="160"/>
        <v>198603</v>
      </c>
      <c r="H697" s="11">
        <f t="shared" si="160"/>
        <v>38982</v>
      </c>
      <c r="I697" s="11">
        <f t="shared" si="155"/>
        <v>240866</v>
      </c>
      <c r="J697" s="11">
        <f t="shared" si="160"/>
        <v>198603</v>
      </c>
      <c r="K697" s="11">
        <f t="shared" si="160"/>
        <v>42263</v>
      </c>
    </row>
    <row r="698" spans="1:11" ht="87.75" customHeight="1" x14ac:dyDescent="0.2">
      <c r="A698" s="7" t="s">
        <v>36</v>
      </c>
      <c r="B698" s="8"/>
      <c r="C698" s="8" t="s">
        <v>787</v>
      </c>
      <c r="D698" s="8" t="s">
        <v>32</v>
      </c>
      <c r="E698" s="8"/>
      <c r="F698" s="11">
        <f t="shared" si="159"/>
        <v>237585</v>
      </c>
      <c r="G698" s="11">
        <f>G699+G702</f>
        <v>198603</v>
      </c>
      <c r="H698" s="11">
        <f>H699+H702</f>
        <v>38982</v>
      </c>
      <c r="I698" s="11">
        <f t="shared" si="155"/>
        <v>240866</v>
      </c>
      <c r="J698" s="11">
        <f>J699+J702</f>
        <v>198603</v>
      </c>
      <c r="K698" s="11">
        <f>K699+K702</f>
        <v>42263</v>
      </c>
    </row>
    <row r="699" spans="1:11" ht="213" customHeight="1" x14ac:dyDescent="0.2">
      <c r="A699" s="7" t="s">
        <v>919</v>
      </c>
      <c r="B699" s="8"/>
      <c r="C699" s="8" t="s">
        <v>787</v>
      </c>
      <c r="D699" s="8" t="s">
        <v>33</v>
      </c>
      <c r="E699" s="8"/>
      <c r="F699" s="11">
        <f t="shared" si="159"/>
        <v>237355</v>
      </c>
      <c r="G699" s="11">
        <f>G700</f>
        <v>198373</v>
      </c>
      <c r="H699" s="11">
        <f>H700</f>
        <v>38982</v>
      </c>
      <c r="I699" s="11">
        <f t="shared" si="155"/>
        <v>240636</v>
      </c>
      <c r="J699" s="11">
        <f>J700</f>
        <v>198373</v>
      </c>
      <c r="K699" s="11">
        <f>K700</f>
        <v>42263</v>
      </c>
    </row>
    <row r="700" spans="1:11" ht="115.5" customHeight="1" x14ac:dyDescent="0.2">
      <c r="A700" s="14" t="s">
        <v>34</v>
      </c>
      <c r="B700" s="8"/>
      <c r="C700" s="9" t="s">
        <v>787</v>
      </c>
      <c r="D700" s="9" t="s">
        <v>35</v>
      </c>
      <c r="E700" s="9"/>
      <c r="F700" s="12">
        <f t="shared" si="159"/>
        <v>237355</v>
      </c>
      <c r="G700" s="12">
        <f>G701</f>
        <v>198373</v>
      </c>
      <c r="H700" s="12">
        <f>H701</f>
        <v>38982</v>
      </c>
      <c r="I700" s="12">
        <f t="shared" si="155"/>
        <v>240636</v>
      </c>
      <c r="J700" s="12">
        <f>J701</f>
        <v>198373</v>
      </c>
      <c r="K700" s="12">
        <f>K701</f>
        <v>42263</v>
      </c>
    </row>
    <row r="701" spans="1:11" ht="126" customHeight="1" x14ac:dyDescent="0.2">
      <c r="A701" s="9" t="s">
        <v>16</v>
      </c>
      <c r="B701" s="8"/>
      <c r="C701" s="9" t="s">
        <v>787</v>
      </c>
      <c r="D701" s="9" t="s">
        <v>35</v>
      </c>
      <c r="E701" s="9" t="s">
        <v>13</v>
      </c>
      <c r="F701" s="12">
        <f t="shared" si="159"/>
        <v>237355</v>
      </c>
      <c r="G701" s="12">
        <f>200285-1058-230-624</f>
        <v>198373</v>
      </c>
      <c r="H701" s="12">
        <v>38982</v>
      </c>
      <c r="I701" s="12">
        <f t="shared" si="155"/>
        <v>240636</v>
      </c>
      <c r="J701" s="12">
        <f>200285-1058-230-624</f>
        <v>198373</v>
      </c>
      <c r="K701" s="12">
        <v>42263</v>
      </c>
    </row>
    <row r="702" spans="1:11" ht="244.5" customHeight="1" x14ac:dyDescent="0.2">
      <c r="A702" s="19" t="s">
        <v>992</v>
      </c>
      <c r="B702" s="8"/>
      <c r="C702" s="8" t="s">
        <v>787</v>
      </c>
      <c r="D702" s="8" t="s">
        <v>994</v>
      </c>
      <c r="E702" s="8"/>
      <c r="F702" s="11">
        <f>G702+H702</f>
        <v>230</v>
      </c>
      <c r="G702" s="11">
        <f>G703</f>
        <v>230</v>
      </c>
      <c r="H702" s="11">
        <v>0</v>
      </c>
      <c r="I702" s="11">
        <f>J702+K702</f>
        <v>230</v>
      </c>
      <c r="J702" s="11">
        <f>J703</f>
        <v>230</v>
      </c>
      <c r="K702" s="11">
        <v>0</v>
      </c>
    </row>
    <row r="703" spans="1:11" ht="175.5" customHeight="1" x14ac:dyDescent="0.2">
      <c r="A703" s="14" t="s">
        <v>993</v>
      </c>
      <c r="B703" s="8"/>
      <c r="C703" s="9" t="s">
        <v>787</v>
      </c>
      <c r="D703" s="9" t="s">
        <v>995</v>
      </c>
      <c r="E703" s="9"/>
      <c r="F703" s="12">
        <f>G703+H703</f>
        <v>230</v>
      </c>
      <c r="G703" s="12">
        <f>G704</f>
        <v>230</v>
      </c>
      <c r="H703" s="12">
        <v>0</v>
      </c>
      <c r="I703" s="12">
        <f>J703+K703</f>
        <v>230</v>
      </c>
      <c r="J703" s="12">
        <f>J704</f>
        <v>230</v>
      </c>
      <c r="K703" s="12">
        <v>0</v>
      </c>
    </row>
    <row r="704" spans="1:11" ht="69.75" customHeight="1" x14ac:dyDescent="0.2">
      <c r="A704" s="23" t="s">
        <v>22</v>
      </c>
      <c r="B704" s="8"/>
      <c r="C704" s="9" t="s">
        <v>787</v>
      </c>
      <c r="D704" s="9" t="s">
        <v>995</v>
      </c>
      <c r="E704" s="9" t="s">
        <v>23</v>
      </c>
      <c r="F704" s="12">
        <f>G704+H704</f>
        <v>230</v>
      </c>
      <c r="G704" s="12">
        <v>230</v>
      </c>
      <c r="H704" s="12">
        <v>0</v>
      </c>
      <c r="I704" s="12">
        <f>J704+K704</f>
        <v>230</v>
      </c>
      <c r="J704" s="12">
        <v>230</v>
      </c>
      <c r="K704" s="12">
        <v>0</v>
      </c>
    </row>
    <row r="705" spans="1:11" ht="42.75" customHeight="1" x14ac:dyDescent="0.2">
      <c r="A705" s="8" t="s">
        <v>24</v>
      </c>
      <c r="B705" s="8"/>
      <c r="C705" s="8" t="s">
        <v>25</v>
      </c>
      <c r="D705" s="8"/>
      <c r="E705" s="8"/>
      <c r="F705" s="11">
        <f t="shared" si="159"/>
        <v>383404.4</v>
      </c>
      <c r="G705" s="11">
        <f>G706+G746</f>
        <v>377281</v>
      </c>
      <c r="H705" s="11">
        <f>H706+H746</f>
        <v>6123.4</v>
      </c>
      <c r="I705" s="11">
        <f t="shared" si="155"/>
        <v>383404.4</v>
      </c>
      <c r="J705" s="11">
        <f>J706+J746</f>
        <v>377281</v>
      </c>
      <c r="K705" s="11">
        <f>K706+K746</f>
        <v>6123.4</v>
      </c>
    </row>
    <row r="706" spans="1:11" ht="28.5" customHeight="1" x14ac:dyDescent="0.2">
      <c r="A706" s="8" t="s">
        <v>26</v>
      </c>
      <c r="B706" s="8"/>
      <c r="C706" s="8" t="s">
        <v>3</v>
      </c>
      <c r="D706" s="8"/>
      <c r="E706" s="8"/>
      <c r="F706" s="11">
        <f>G706+H706</f>
        <v>326287.40000000002</v>
      </c>
      <c r="G706" s="11">
        <f>G712+G707</f>
        <v>320164</v>
      </c>
      <c r="H706" s="11">
        <f>H712+H707</f>
        <v>6123.4</v>
      </c>
      <c r="I706" s="11">
        <f t="shared" si="155"/>
        <v>326287.40000000002</v>
      </c>
      <c r="J706" s="11">
        <f>J712+J707</f>
        <v>320164</v>
      </c>
      <c r="K706" s="11">
        <f>K712+K707</f>
        <v>6123.4</v>
      </c>
    </row>
    <row r="707" spans="1:11" ht="140.25" customHeight="1" x14ac:dyDescent="0.2">
      <c r="A707" s="7" t="s">
        <v>946</v>
      </c>
      <c r="B707" s="8"/>
      <c r="C707" s="8" t="s">
        <v>3</v>
      </c>
      <c r="D707" s="8" t="s">
        <v>39</v>
      </c>
      <c r="E707" s="8"/>
      <c r="F707" s="11">
        <f>G707+H707</f>
        <v>161</v>
      </c>
      <c r="G707" s="11">
        <f>G708</f>
        <v>161</v>
      </c>
      <c r="H707" s="11">
        <f>H708</f>
        <v>0</v>
      </c>
      <c r="I707" s="11">
        <f t="shared" si="155"/>
        <v>161</v>
      </c>
      <c r="J707" s="11">
        <f>J708</f>
        <v>161</v>
      </c>
      <c r="K707" s="11">
        <f>K708</f>
        <v>0</v>
      </c>
    </row>
    <row r="708" spans="1:11" ht="84" customHeight="1" x14ac:dyDescent="0.2">
      <c r="A708" s="7" t="s">
        <v>979</v>
      </c>
      <c r="B708" s="8"/>
      <c r="C708" s="8" t="s">
        <v>3</v>
      </c>
      <c r="D708" s="8" t="s">
        <v>40</v>
      </c>
      <c r="E708" s="8"/>
      <c r="F708" s="11">
        <f t="shared" ref="F708:K709" si="161">F709</f>
        <v>161</v>
      </c>
      <c r="G708" s="11">
        <f t="shared" si="161"/>
        <v>161</v>
      </c>
      <c r="H708" s="11">
        <f t="shared" si="161"/>
        <v>0</v>
      </c>
      <c r="I708" s="11">
        <f t="shared" si="161"/>
        <v>161</v>
      </c>
      <c r="J708" s="11">
        <f t="shared" si="161"/>
        <v>161</v>
      </c>
      <c r="K708" s="11">
        <f t="shared" si="161"/>
        <v>0</v>
      </c>
    </row>
    <row r="709" spans="1:11" ht="216" customHeight="1" x14ac:dyDescent="0.2">
      <c r="A709" s="7" t="s">
        <v>41</v>
      </c>
      <c r="B709" s="8"/>
      <c r="C709" s="8" t="s">
        <v>3</v>
      </c>
      <c r="D709" s="8" t="s">
        <v>43</v>
      </c>
      <c r="E709" s="8"/>
      <c r="F709" s="11">
        <f t="shared" si="161"/>
        <v>161</v>
      </c>
      <c r="G709" s="11">
        <f t="shared" si="161"/>
        <v>161</v>
      </c>
      <c r="H709" s="11">
        <f t="shared" si="161"/>
        <v>0</v>
      </c>
      <c r="I709" s="11">
        <f t="shared" si="161"/>
        <v>161</v>
      </c>
      <c r="J709" s="11">
        <f t="shared" si="161"/>
        <v>161</v>
      </c>
      <c r="K709" s="11">
        <f t="shared" si="161"/>
        <v>0</v>
      </c>
    </row>
    <row r="710" spans="1:11" ht="30" customHeight="1" x14ac:dyDescent="0.2">
      <c r="A710" s="9" t="s">
        <v>42</v>
      </c>
      <c r="B710" s="9"/>
      <c r="C710" s="9" t="s">
        <v>3</v>
      </c>
      <c r="D710" s="9" t="s">
        <v>44</v>
      </c>
      <c r="E710" s="8"/>
      <c r="F710" s="12">
        <f t="shared" ref="F710:F716" si="162">G710+H710</f>
        <v>161</v>
      </c>
      <c r="G710" s="12">
        <f>G711</f>
        <v>161</v>
      </c>
      <c r="H710" s="12">
        <f>H711</f>
        <v>0</v>
      </c>
      <c r="I710" s="12">
        <f t="shared" ref="I710:I716" si="163">J710+K710</f>
        <v>161</v>
      </c>
      <c r="J710" s="12">
        <f>J711</f>
        <v>161</v>
      </c>
      <c r="K710" s="12">
        <f>K711</f>
        <v>0</v>
      </c>
    </row>
    <row r="711" spans="1:11" ht="116.25" customHeight="1" x14ac:dyDescent="0.2">
      <c r="A711" s="9" t="s">
        <v>16</v>
      </c>
      <c r="B711" s="9"/>
      <c r="C711" s="9" t="s">
        <v>3</v>
      </c>
      <c r="D711" s="9" t="s">
        <v>44</v>
      </c>
      <c r="E711" s="9" t="s">
        <v>13</v>
      </c>
      <c r="F711" s="12">
        <f t="shared" si="162"/>
        <v>161</v>
      </c>
      <c r="G711" s="12">
        <v>161</v>
      </c>
      <c r="H711" s="12"/>
      <c r="I711" s="12">
        <f t="shared" si="163"/>
        <v>161</v>
      </c>
      <c r="J711" s="12">
        <v>161</v>
      </c>
      <c r="K711" s="12"/>
    </row>
    <row r="712" spans="1:11" ht="130.5" customHeight="1" x14ac:dyDescent="0.2">
      <c r="A712" s="7" t="s">
        <v>933</v>
      </c>
      <c r="B712" s="8"/>
      <c r="C712" s="8" t="s">
        <v>3</v>
      </c>
      <c r="D712" s="8" t="s">
        <v>45</v>
      </c>
      <c r="E712" s="8"/>
      <c r="F712" s="11">
        <f t="shared" si="162"/>
        <v>326126.40000000002</v>
      </c>
      <c r="G712" s="11">
        <f>G713+G722+G729+G739</f>
        <v>320003</v>
      </c>
      <c r="H712" s="11">
        <f>H713+H722+H729+H739</f>
        <v>6123.4</v>
      </c>
      <c r="I712" s="11">
        <f t="shared" si="163"/>
        <v>326126.40000000002</v>
      </c>
      <c r="J712" s="11">
        <f>J713+J722+J729+J739</f>
        <v>320003</v>
      </c>
      <c r="K712" s="11">
        <f>K713+K722+K729+K739</f>
        <v>6123.4</v>
      </c>
    </row>
    <row r="713" spans="1:11" ht="78" customHeight="1" x14ac:dyDescent="0.2">
      <c r="A713" s="7" t="s">
        <v>46</v>
      </c>
      <c r="B713" s="8"/>
      <c r="C713" s="8" t="s">
        <v>3</v>
      </c>
      <c r="D713" s="8" t="s">
        <v>47</v>
      </c>
      <c r="E713" s="8"/>
      <c r="F713" s="11">
        <f t="shared" si="162"/>
        <v>56840.7</v>
      </c>
      <c r="G713" s="11">
        <f>G714+G719</f>
        <v>56787</v>
      </c>
      <c r="H713" s="11">
        <f>H714+H719</f>
        <v>53.7</v>
      </c>
      <c r="I713" s="11">
        <f t="shared" si="163"/>
        <v>56840.7</v>
      </c>
      <c r="J713" s="11">
        <f>J714+J719</f>
        <v>56787</v>
      </c>
      <c r="K713" s="11">
        <f>K714+K719</f>
        <v>53.7</v>
      </c>
    </row>
    <row r="714" spans="1:11" ht="143.25" customHeight="1" x14ac:dyDescent="0.2">
      <c r="A714" s="7" t="s">
        <v>739</v>
      </c>
      <c r="B714" s="8"/>
      <c r="C714" s="8" t="s">
        <v>3</v>
      </c>
      <c r="D714" s="8" t="s">
        <v>49</v>
      </c>
      <c r="E714" s="8"/>
      <c r="F714" s="11">
        <f t="shared" si="162"/>
        <v>56781</v>
      </c>
      <c r="G714" s="11">
        <f>G715</f>
        <v>56781</v>
      </c>
      <c r="H714" s="11">
        <f>H715</f>
        <v>0</v>
      </c>
      <c r="I714" s="11">
        <f t="shared" si="163"/>
        <v>56781</v>
      </c>
      <c r="J714" s="11">
        <f>J715</f>
        <v>56781</v>
      </c>
      <c r="K714" s="11">
        <f>K715</f>
        <v>0</v>
      </c>
    </row>
    <row r="715" spans="1:11" ht="119.25" customHeight="1" x14ac:dyDescent="0.2">
      <c r="A715" s="14" t="s">
        <v>48</v>
      </c>
      <c r="B715" s="8"/>
      <c r="C715" s="9" t="s">
        <v>3</v>
      </c>
      <c r="D715" s="9" t="s">
        <v>50</v>
      </c>
      <c r="E715" s="9"/>
      <c r="F715" s="12">
        <f t="shared" si="162"/>
        <v>56781</v>
      </c>
      <c r="G715" s="12">
        <f>G716+G717+G718</f>
        <v>56781</v>
      </c>
      <c r="H715" s="12">
        <f>H716+H717</f>
        <v>0</v>
      </c>
      <c r="I715" s="12">
        <f t="shared" si="163"/>
        <v>56781</v>
      </c>
      <c r="J715" s="12">
        <f>J716+J717+J718</f>
        <v>56781</v>
      </c>
      <c r="K715" s="12">
        <f>K716</f>
        <v>0</v>
      </c>
    </row>
    <row r="716" spans="1:11" ht="221.25" customHeight="1" x14ac:dyDescent="0.2">
      <c r="A716" s="13" t="s">
        <v>17</v>
      </c>
      <c r="B716" s="8"/>
      <c r="C716" s="9" t="s">
        <v>3</v>
      </c>
      <c r="D716" s="9" t="s">
        <v>50</v>
      </c>
      <c r="E716" s="9" t="s">
        <v>11</v>
      </c>
      <c r="F716" s="12">
        <f t="shared" si="162"/>
        <v>52284</v>
      </c>
      <c r="G716" s="12">
        <f>52224+60</f>
        <v>52284</v>
      </c>
      <c r="H716" s="12">
        <v>0</v>
      </c>
      <c r="I716" s="12">
        <f t="shared" si="163"/>
        <v>52284</v>
      </c>
      <c r="J716" s="12">
        <f>52224+60</f>
        <v>52284</v>
      </c>
      <c r="K716" s="12">
        <v>0</v>
      </c>
    </row>
    <row r="717" spans="1:11" ht="100.5" customHeight="1" x14ac:dyDescent="0.2">
      <c r="A717" s="13" t="s">
        <v>18</v>
      </c>
      <c r="B717" s="8"/>
      <c r="C717" s="9" t="s">
        <v>3</v>
      </c>
      <c r="D717" s="9" t="s">
        <v>50</v>
      </c>
      <c r="E717" s="9" t="s">
        <v>12</v>
      </c>
      <c r="F717" s="12">
        <f>G717+H717</f>
        <v>3947</v>
      </c>
      <c r="G717" s="12">
        <f>4008-60-6+11-6</f>
        <v>3947</v>
      </c>
      <c r="H717" s="12"/>
      <c r="I717" s="12">
        <f>J717+K717</f>
        <v>3947</v>
      </c>
      <c r="J717" s="12">
        <f>4008-60-6+11-6</f>
        <v>3947</v>
      </c>
      <c r="K717" s="12">
        <v>0</v>
      </c>
    </row>
    <row r="718" spans="1:11" ht="52.5" customHeight="1" x14ac:dyDescent="0.2">
      <c r="A718" s="9" t="s">
        <v>15</v>
      </c>
      <c r="B718" s="8"/>
      <c r="C718" s="9" t="s">
        <v>3</v>
      </c>
      <c r="D718" s="9" t="s">
        <v>50</v>
      </c>
      <c r="E718" s="9" t="s">
        <v>14</v>
      </c>
      <c r="F718" s="12">
        <f>G718+H718</f>
        <v>550</v>
      </c>
      <c r="G718" s="12">
        <v>550</v>
      </c>
      <c r="H718" s="12"/>
      <c r="I718" s="12">
        <f>J718+K718</f>
        <v>550</v>
      </c>
      <c r="J718" s="12">
        <v>550</v>
      </c>
      <c r="K718" s="12"/>
    </row>
    <row r="719" spans="1:11" ht="124.5" customHeight="1" x14ac:dyDescent="0.2">
      <c r="A719" s="7" t="s">
        <v>1118</v>
      </c>
      <c r="B719" s="8"/>
      <c r="C719" s="8" t="s">
        <v>3</v>
      </c>
      <c r="D719" s="8" t="s">
        <v>1119</v>
      </c>
      <c r="E719" s="8"/>
      <c r="F719" s="11">
        <f t="shared" ref="F719:F721" si="164">G719+H719</f>
        <v>59.7</v>
      </c>
      <c r="G719" s="11">
        <f>G720</f>
        <v>6</v>
      </c>
      <c r="H719" s="11">
        <f>H720</f>
        <v>53.7</v>
      </c>
      <c r="I719" s="11">
        <f>J719+K719</f>
        <v>59.7</v>
      </c>
      <c r="J719" s="11">
        <f>J720</f>
        <v>6</v>
      </c>
      <c r="K719" s="11">
        <f>K720</f>
        <v>53.7</v>
      </c>
    </row>
    <row r="720" spans="1:11" ht="226.5" customHeight="1" x14ac:dyDescent="0.2">
      <c r="A720" s="14" t="s">
        <v>1134</v>
      </c>
      <c r="B720" s="8"/>
      <c r="C720" s="9" t="s">
        <v>3</v>
      </c>
      <c r="D720" s="9" t="s">
        <v>1120</v>
      </c>
      <c r="E720" s="8"/>
      <c r="F720" s="12">
        <f t="shared" si="164"/>
        <v>59.7</v>
      </c>
      <c r="G720" s="12">
        <f>G721</f>
        <v>6</v>
      </c>
      <c r="H720" s="12">
        <f>H721</f>
        <v>53.7</v>
      </c>
      <c r="I720" s="12">
        <f t="shared" ref="I720:I721" si="165">J720+K720</f>
        <v>59.7</v>
      </c>
      <c r="J720" s="12">
        <f>J721</f>
        <v>6</v>
      </c>
      <c r="K720" s="12">
        <f>K721</f>
        <v>53.7</v>
      </c>
    </row>
    <row r="721" spans="1:11" ht="101.25" customHeight="1" x14ac:dyDescent="0.2">
      <c r="A721" s="9" t="s">
        <v>18</v>
      </c>
      <c r="B721" s="8"/>
      <c r="C721" s="9" t="s">
        <v>3</v>
      </c>
      <c r="D721" s="9" t="s">
        <v>1120</v>
      </c>
      <c r="E721" s="9" t="s">
        <v>12</v>
      </c>
      <c r="F721" s="12">
        <f t="shared" si="164"/>
        <v>59.7</v>
      </c>
      <c r="G721" s="12">
        <v>6</v>
      </c>
      <c r="H721" s="12">
        <v>53.7</v>
      </c>
      <c r="I721" s="12">
        <f t="shared" si="165"/>
        <v>59.7</v>
      </c>
      <c r="J721" s="12">
        <v>6</v>
      </c>
      <c r="K721" s="12">
        <v>53.7</v>
      </c>
    </row>
    <row r="722" spans="1:11" ht="73.5" customHeight="1" x14ac:dyDescent="0.2">
      <c r="A722" s="7" t="s">
        <v>51</v>
      </c>
      <c r="B722" s="8"/>
      <c r="C722" s="8" t="s">
        <v>3</v>
      </c>
      <c r="D722" s="8" t="s">
        <v>52</v>
      </c>
      <c r="E722" s="8"/>
      <c r="F722" s="11">
        <f t="shared" ref="F722:F727" si="166">G722+H722</f>
        <v>39533</v>
      </c>
      <c r="G722" s="11">
        <f>G723</f>
        <v>39533</v>
      </c>
      <c r="H722" s="11">
        <f>H723</f>
        <v>0</v>
      </c>
      <c r="I722" s="11">
        <f t="shared" ref="I722:I727" si="167">J722+K722</f>
        <v>39533</v>
      </c>
      <c r="J722" s="11">
        <f>J723</f>
        <v>39533</v>
      </c>
      <c r="K722" s="11">
        <f>K723</f>
        <v>0</v>
      </c>
    </row>
    <row r="723" spans="1:11" ht="147.75" customHeight="1" x14ac:dyDescent="0.2">
      <c r="A723" s="19" t="s">
        <v>738</v>
      </c>
      <c r="B723" s="8"/>
      <c r="C723" s="8" t="s">
        <v>3</v>
      </c>
      <c r="D723" s="8" t="s">
        <v>53</v>
      </c>
      <c r="E723" s="8"/>
      <c r="F723" s="11">
        <f t="shared" si="166"/>
        <v>39533</v>
      </c>
      <c r="G723" s="11">
        <f>G724</f>
        <v>39533</v>
      </c>
      <c r="H723" s="11">
        <f>H724</f>
        <v>0</v>
      </c>
      <c r="I723" s="11">
        <f t="shared" si="167"/>
        <v>39533</v>
      </c>
      <c r="J723" s="11">
        <f>J724</f>
        <v>39533</v>
      </c>
      <c r="K723" s="11">
        <f>K724</f>
        <v>0</v>
      </c>
    </row>
    <row r="724" spans="1:11" ht="122.25" customHeight="1" x14ac:dyDescent="0.2">
      <c r="A724" s="14" t="s">
        <v>34</v>
      </c>
      <c r="B724" s="8"/>
      <c r="C724" s="9" t="s">
        <v>3</v>
      </c>
      <c r="D724" s="9" t="s">
        <v>54</v>
      </c>
      <c r="E724" s="9"/>
      <c r="F724" s="12">
        <f t="shared" si="166"/>
        <v>39533</v>
      </c>
      <c r="G724" s="12">
        <f>G725+G726+G727+G728</f>
        <v>39533</v>
      </c>
      <c r="H724" s="12">
        <f>H725+H726+H727</f>
        <v>0</v>
      </c>
      <c r="I724" s="12">
        <f t="shared" si="167"/>
        <v>39533</v>
      </c>
      <c r="J724" s="12">
        <f>J725+J726+J727+J728</f>
        <v>39533</v>
      </c>
      <c r="K724" s="12">
        <f>K725+K726+K727</f>
        <v>0</v>
      </c>
    </row>
    <row r="725" spans="1:11" ht="223.5" customHeight="1" x14ac:dyDescent="0.2">
      <c r="A725" s="13" t="s">
        <v>17</v>
      </c>
      <c r="B725" s="8"/>
      <c r="C725" s="9" t="s">
        <v>3</v>
      </c>
      <c r="D725" s="9" t="s">
        <v>54</v>
      </c>
      <c r="E725" s="9" t="s">
        <v>11</v>
      </c>
      <c r="F725" s="12">
        <f t="shared" si="166"/>
        <v>21777</v>
      </c>
      <c r="G725" s="12">
        <v>21777</v>
      </c>
      <c r="H725" s="12"/>
      <c r="I725" s="12">
        <f t="shared" si="167"/>
        <v>21777</v>
      </c>
      <c r="J725" s="12">
        <v>21777</v>
      </c>
      <c r="K725" s="12"/>
    </row>
    <row r="726" spans="1:11" ht="93" customHeight="1" x14ac:dyDescent="0.2">
      <c r="A726" s="9" t="s">
        <v>18</v>
      </c>
      <c r="B726" s="8"/>
      <c r="C726" s="9" t="s">
        <v>3</v>
      </c>
      <c r="D726" s="9" t="s">
        <v>54</v>
      </c>
      <c r="E726" s="9" t="s">
        <v>12</v>
      </c>
      <c r="F726" s="12">
        <f t="shared" si="166"/>
        <v>2428</v>
      </c>
      <c r="G726" s="12">
        <v>2428</v>
      </c>
      <c r="H726" s="12"/>
      <c r="I726" s="12">
        <f t="shared" si="167"/>
        <v>2428</v>
      </c>
      <c r="J726" s="12">
        <v>2428</v>
      </c>
      <c r="K726" s="12"/>
    </row>
    <row r="727" spans="1:11" ht="135.75" customHeight="1" x14ac:dyDescent="0.2">
      <c r="A727" s="9" t="s">
        <v>16</v>
      </c>
      <c r="B727" s="8"/>
      <c r="C727" s="9" t="s">
        <v>3</v>
      </c>
      <c r="D727" s="9" t="s">
        <v>54</v>
      </c>
      <c r="E727" s="9" t="s">
        <v>13</v>
      </c>
      <c r="F727" s="12">
        <f t="shared" si="166"/>
        <v>15177</v>
      </c>
      <c r="G727" s="12">
        <v>15177</v>
      </c>
      <c r="H727" s="12"/>
      <c r="I727" s="12">
        <f t="shared" si="167"/>
        <v>15177</v>
      </c>
      <c r="J727" s="12">
        <v>15177</v>
      </c>
      <c r="K727" s="12"/>
    </row>
    <row r="728" spans="1:11" ht="45" customHeight="1" x14ac:dyDescent="0.2">
      <c r="A728" s="9" t="s">
        <v>15</v>
      </c>
      <c r="B728" s="8"/>
      <c r="C728" s="9" t="s">
        <v>3</v>
      </c>
      <c r="D728" s="9" t="s">
        <v>54</v>
      </c>
      <c r="E728" s="9" t="s">
        <v>14</v>
      </c>
      <c r="F728" s="12">
        <f>G728+H728</f>
        <v>151</v>
      </c>
      <c r="G728" s="12">
        <v>151</v>
      </c>
      <c r="H728" s="12"/>
      <c r="I728" s="12">
        <f t="shared" ref="I728:I735" si="168">J728+K728</f>
        <v>151</v>
      </c>
      <c r="J728" s="12">
        <v>151</v>
      </c>
      <c r="K728" s="12"/>
    </row>
    <row r="729" spans="1:11" ht="82.5" customHeight="1" x14ac:dyDescent="0.2">
      <c r="A729" s="7" t="s">
        <v>75</v>
      </c>
      <c r="B729" s="8"/>
      <c r="C729" s="8" t="s">
        <v>3</v>
      </c>
      <c r="D729" s="8" t="s">
        <v>55</v>
      </c>
      <c r="E729" s="8"/>
      <c r="F729" s="11">
        <f>G729+H729</f>
        <v>182742</v>
      </c>
      <c r="G729" s="11">
        <f>G730+G736</f>
        <v>182742</v>
      </c>
      <c r="H729" s="11">
        <f>H730+H736</f>
        <v>0</v>
      </c>
      <c r="I729" s="11">
        <f t="shared" si="168"/>
        <v>182742</v>
      </c>
      <c r="J729" s="11">
        <f>J730+J736</f>
        <v>182742</v>
      </c>
      <c r="K729" s="11">
        <f>K730+K736</f>
        <v>0</v>
      </c>
    </row>
    <row r="730" spans="1:11" ht="190.5" customHeight="1" x14ac:dyDescent="0.2">
      <c r="A730" s="19" t="s">
        <v>56</v>
      </c>
      <c r="B730" s="8"/>
      <c r="C730" s="8" t="s">
        <v>3</v>
      </c>
      <c r="D730" s="8" t="s">
        <v>58</v>
      </c>
      <c r="E730" s="8"/>
      <c r="F730" s="11">
        <f>G730+H730</f>
        <v>181724</v>
      </c>
      <c r="G730" s="11">
        <f>G731</f>
        <v>181724</v>
      </c>
      <c r="H730" s="11">
        <f>H731</f>
        <v>0</v>
      </c>
      <c r="I730" s="11">
        <f t="shared" si="168"/>
        <v>181724</v>
      </c>
      <c r="J730" s="11">
        <f>J731</f>
        <v>181724</v>
      </c>
      <c r="K730" s="11">
        <f>K731</f>
        <v>0</v>
      </c>
    </row>
    <row r="731" spans="1:11" ht="117.75" customHeight="1" x14ac:dyDescent="0.2">
      <c r="A731" s="14" t="s">
        <v>34</v>
      </c>
      <c r="B731" s="8"/>
      <c r="C731" s="9" t="s">
        <v>3</v>
      </c>
      <c r="D731" s="9" t="s">
        <v>59</v>
      </c>
      <c r="E731" s="9"/>
      <c r="F731" s="12">
        <f>G731+H731</f>
        <v>181724</v>
      </c>
      <c r="G731" s="12">
        <f>G732+G733+G734+G735</f>
        <v>181724</v>
      </c>
      <c r="H731" s="12">
        <f>H732+H733+H734+H735</f>
        <v>0</v>
      </c>
      <c r="I731" s="12">
        <f t="shared" si="168"/>
        <v>181724</v>
      </c>
      <c r="J731" s="12">
        <f>J732+J733+J734+J735</f>
        <v>181724</v>
      </c>
      <c r="K731" s="12">
        <f>K732+K733+K734+K735</f>
        <v>0</v>
      </c>
    </row>
    <row r="732" spans="1:11" ht="225.75" customHeight="1" x14ac:dyDescent="0.2">
      <c r="A732" s="13" t="s">
        <v>17</v>
      </c>
      <c r="B732" s="8"/>
      <c r="C732" s="9" t="s">
        <v>3</v>
      </c>
      <c r="D732" s="9" t="s">
        <v>59</v>
      </c>
      <c r="E732" s="9" t="s">
        <v>11</v>
      </c>
      <c r="F732" s="12">
        <f t="shared" ref="F732:F751" si="169">G732+H732</f>
        <v>46221</v>
      </c>
      <c r="G732" s="12">
        <v>46221</v>
      </c>
      <c r="H732" s="12"/>
      <c r="I732" s="12">
        <f t="shared" si="168"/>
        <v>46221</v>
      </c>
      <c r="J732" s="38">
        <v>46221</v>
      </c>
      <c r="K732" s="12"/>
    </row>
    <row r="733" spans="1:11" ht="93" customHeight="1" x14ac:dyDescent="0.2">
      <c r="A733" s="9" t="s">
        <v>18</v>
      </c>
      <c r="B733" s="8"/>
      <c r="C733" s="9" t="s">
        <v>3</v>
      </c>
      <c r="D733" s="9" t="s">
        <v>59</v>
      </c>
      <c r="E733" s="9" t="s">
        <v>12</v>
      </c>
      <c r="F733" s="12">
        <f t="shared" si="169"/>
        <v>5881</v>
      </c>
      <c r="G733" s="12">
        <f>5881</f>
        <v>5881</v>
      </c>
      <c r="H733" s="12"/>
      <c r="I733" s="12">
        <f t="shared" si="168"/>
        <v>5881</v>
      </c>
      <c r="J733" s="38">
        <v>5881</v>
      </c>
      <c r="K733" s="12"/>
    </row>
    <row r="734" spans="1:11" ht="112.5" customHeight="1" x14ac:dyDescent="0.2">
      <c r="A734" s="9" t="s">
        <v>16</v>
      </c>
      <c r="B734" s="8"/>
      <c r="C734" s="9" t="s">
        <v>3</v>
      </c>
      <c r="D734" s="9" t="s">
        <v>59</v>
      </c>
      <c r="E734" s="9" t="s">
        <v>13</v>
      </c>
      <c r="F734" s="12">
        <f t="shared" si="169"/>
        <v>127875</v>
      </c>
      <c r="G734" s="12">
        <v>127875</v>
      </c>
      <c r="H734" s="12"/>
      <c r="I734" s="12">
        <f t="shared" si="168"/>
        <v>127875</v>
      </c>
      <c r="J734" s="38">
        <v>127875</v>
      </c>
      <c r="K734" s="12"/>
    </row>
    <row r="735" spans="1:11" ht="40.5" customHeight="1" x14ac:dyDescent="0.2">
      <c r="A735" s="9" t="s">
        <v>15</v>
      </c>
      <c r="B735" s="8"/>
      <c r="C735" s="9" t="s">
        <v>3</v>
      </c>
      <c r="D735" s="9" t="s">
        <v>59</v>
      </c>
      <c r="E735" s="9" t="s">
        <v>14</v>
      </c>
      <c r="F735" s="12">
        <f t="shared" si="169"/>
        <v>1747</v>
      </c>
      <c r="G735" s="12">
        <v>1747</v>
      </c>
      <c r="H735" s="12"/>
      <c r="I735" s="12">
        <f t="shared" si="168"/>
        <v>1747</v>
      </c>
      <c r="J735" s="12">
        <v>1747</v>
      </c>
      <c r="K735" s="12"/>
    </row>
    <row r="736" spans="1:11" ht="269.25" customHeight="1" x14ac:dyDescent="0.2">
      <c r="A736" s="19" t="s">
        <v>740</v>
      </c>
      <c r="B736" s="8"/>
      <c r="C736" s="8" t="s">
        <v>3</v>
      </c>
      <c r="D736" s="8" t="s">
        <v>60</v>
      </c>
      <c r="E736" s="8"/>
      <c r="F736" s="11">
        <f t="shared" si="169"/>
        <v>1018</v>
      </c>
      <c r="G736" s="11">
        <f>G737</f>
        <v>1018</v>
      </c>
      <c r="H736" s="11">
        <f>H737</f>
        <v>0</v>
      </c>
      <c r="I736" s="11">
        <f t="shared" ref="I736:I751" si="170">J736+K736</f>
        <v>1018</v>
      </c>
      <c r="J736" s="11">
        <f>J737</f>
        <v>1018</v>
      </c>
      <c r="K736" s="11">
        <f>K737</f>
        <v>0</v>
      </c>
    </row>
    <row r="737" spans="1:11" ht="24.75" customHeight="1" x14ac:dyDescent="0.2">
      <c r="A737" s="14" t="s">
        <v>57</v>
      </c>
      <c r="B737" s="8"/>
      <c r="C737" s="9" t="s">
        <v>3</v>
      </c>
      <c r="D737" s="9" t="s">
        <v>61</v>
      </c>
      <c r="E737" s="9"/>
      <c r="F737" s="12">
        <f t="shared" si="169"/>
        <v>1018</v>
      </c>
      <c r="G737" s="12">
        <f>G738</f>
        <v>1018</v>
      </c>
      <c r="H737" s="12">
        <f>H738</f>
        <v>0</v>
      </c>
      <c r="I737" s="12">
        <f t="shared" si="170"/>
        <v>1018</v>
      </c>
      <c r="J737" s="12">
        <f>J738</f>
        <v>1018</v>
      </c>
      <c r="K737" s="12">
        <f>K738</f>
        <v>0</v>
      </c>
    </row>
    <row r="738" spans="1:11" ht="107.25" customHeight="1" x14ac:dyDescent="0.2">
      <c r="A738" s="9" t="s">
        <v>16</v>
      </c>
      <c r="B738" s="8"/>
      <c r="C738" s="9" t="s">
        <v>3</v>
      </c>
      <c r="D738" s="9" t="s">
        <v>61</v>
      </c>
      <c r="E738" s="9" t="s">
        <v>13</v>
      </c>
      <c r="F738" s="12">
        <f t="shared" si="169"/>
        <v>1018</v>
      </c>
      <c r="G738" s="12">
        <v>1018</v>
      </c>
      <c r="H738" s="12"/>
      <c r="I738" s="12">
        <f t="shared" si="170"/>
        <v>1018</v>
      </c>
      <c r="J738" s="12">
        <v>1018</v>
      </c>
      <c r="K738" s="12"/>
    </row>
    <row r="739" spans="1:11" ht="83.25" customHeight="1" x14ac:dyDescent="0.2">
      <c r="A739" s="7" t="s">
        <v>63</v>
      </c>
      <c r="B739" s="8"/>
      <c r="C739" s="8" t="s">
        <v>3</v>
      </c>
      <c r="D739" s="8" t="s">
        <v>62</v>
      </c>
      <c r="E739" s="8"/>
      <c r="F739" s="11">
        <f t="shared" si="169"/>
        <v>47010.7</v>
      </c>
      <c r="G739" s="11">
        <f>G740+G743</f>
        <v>40941</v>
      </c>
      <c r="H739" s="11">
        <f>H740+H743</f>
        <v>6069.7</v>
      </c>
      <c r="I739" s="11">
        <f t="shared" si="170"/>
        <v>47010.7</v>
      </c>
      <c r="J739" s="11">
        <f>J740+J743</f>
        <v>40941</v>
      </c>
      <c r="K739" s="11">
        <f>K740+K743</f>
        <v>6069.7</v>
      </c>
    </row>
    <row r="740" spans="1:11" ht="129" customHeight="1" x14ac:dyDescent="0.2">
      <c r="A740" s="8" t="s">
        <v>741</v>
      </c>
      <c r="B740" s="8"/>
      <c r="C740" s="8" t="s">
        <v>3</v>
      </c>
      <c r="D740" s="8" t="s">
        <v>64</v>
      </c>
      <c r="E740" s="8"/>
      <c r="F740" s="11">
        <f t="shared" si="169"/>
        <v>40266.5</v>
      </c>
      <c r="G740" s="11">
        <f t="shared" ref="G740:H741" si="171">G741</f>
        <v>40266.5</v>
      </c>
      <c r="H740" s="11">
        <f t="shared" si="171"/>
        <v>0</v>
      </c>
      <c r="I740" s="11">
        <f t="shared" si="170"/>
        <v>40266.5</v>
      </c>
      <c r="J740" s="11">
        <f t="shared" ref="J740:K741" si="172">J741</f>
        <v>40266.5</v>
      </c>
      <c r="K740" s="11">
        <f t="shared" si="172"/>
        <v>0</v>
      </c>
    </row>
    <row r="741" spans="1:11" ht="110.25" customHeight="1" x14ac:dyDescent="0.2">
      <c r="A741" s="9" t="s">
        <v>34</v>
      </c>
      <c r="B741" s="8"/>
      <c r="C741" s="9" t="s">
        <v>3</v>
      </c>
      <c r="D741" s="9" t="s">
        <v>65</v>
      </c>
      <c r="E741" s="9"/>
      <c r="F741" s="12">
        <f t="shared" si="169"/>
        <v>40266.5</v>
      </c>
      <c r="G741" s="12">
        <f t="shared" si="171"/>
        <v>40266.5</v>
      </c>
      <c r="H741" s="12">
        <f t="shared" si="171"/>
        <v>0</v>
      </c>
      <c r="I741" s="12">
        <f t="shared" si="170"/>
        <v>40266.5</v>
      </c>
      <c r="J741" s="12">
        <f t="shared" si="172"/>
        <v>40266.5</v>
      </c>
      <c r="K741" s="12">
        <f t="shared" si="172"/>
        <v>0</v>
      </c>
    </row>
    <row r="742" spans="1:11" ht="108" customHeight="1" x14ac:dyDescent="0.2">
      <c r="A742" s="9" t="s">
        <v>16</v>
      </c>
      <c r="B742" s="8"/>
      <c r="C742" s="9" t="s">
        <v>3</v>
      </c>
      <c r="D742" s="9" t="s">
        <v>65</v>
      </c>
      <c r="E742" s="9" t="s">
        <v>13</v>
      </c>
      <c r="F742" s="12">
        <f t="shared" si="169"/>
        <v>40266.5</v>
      </c>
      <c r="G742" s="12">
        <f>40941-674.5</f>
        <v>40266.5</v>
      </c>
      <c r="H742" s="12">
        <v>0</v>
      </c>
      <c r="I742" s="12">
        <f t="shared" si="170"/>
        <v>40266.5</v>
      </c>
      <c r="J742" s="12">
        <f>40941-674.5</f>
        <v>40266.5</v>
      </c>
      <c r="K742" s="12">
        <v>0</v>
      </c>
    </row>
    <row r="743" spans="1:11" ht="138.75" customHeight="1" x14ac:dyDescent="0.2">
      <c r="A743" s="8" t="s">
        <v>1121</v>
      </c>
      <c r="B743" s="8"/>
      <c r="C743" s="8" t="s">
        <v>3</v>
      </c>
      <c r="D743" s="8" t="s">
        <v>1122</v>
      </c>
      <c r="E743" s="8"/>
      <c r="F743" s="11">
        <f>G743+H743</f>
        <v>6744.2</v>
      </c>
      <c r="G743" s="11">
        <f>G744</f>
        <v>674.5</v>
      </c>
      <c r="H743" s="11">
        <f>H744</f>
        <v>6069.7</v>
      </c>
      <c r="I743" s="11">
        <f>J743+K743</f>
        <v>6744.2</v>
      </c>
      <c r="J743" s="11">
        <f>J744</f>
        <v>674.5</v>
      </c>
      <c r="K743" s="11">
        <f>K744</f>
        <v>6069.7</v>
      </c>
    </row>
    <row r="744" spans="1:11" ht="235.5" customHeight="1" x14ac:dyDescent="0.2">
      <c r="A744" s="9" t="s">
        <v>1123</v>
      </c>
      <c r="B744" s="8"/>
      <c r="C744" s="9" t="s">
        <v>3</v>
      </c>
      <c r="D744" s="9" t="s">
        <v>1124</v>
      </c>
      <c r="E744" s="9"/>
      <c r="F744" s="12">
        <f>G744+H744</f>
        <v>6744.2</v>
      </c>
      <c r="G744" s="12">
        <f>G745</f>
        <v>674.5</v>
      </c>
      <c r="H744" s="12">
        <f>H745</f>
        <v>6069.7</v>
      </c>
      <c r="I744" s="12">
        <f t="shared" ref="I744:I745" si="173">J744+K744</f>
        <v>6744.2</v>
      </c>
      <c r="J744" s="12">
        <f>J745</f>
        <v>674.5</v>
      </c>
      <c r="K744" s="12">
        <f>K745</f>
        <v>6069.7</v>
      </c>
    </row>
    <row r="745" spans="1:11" ht="123" customHeight="1" x14ac:dyDescent="0.2">
      <c r="A745" s="9" t="s">
        <v>16</v>
      </c>
      <c r="B745" s="8"/>
      <c r="C745" s="9" t="s">
        <v>3</v>
      </c>
      <c r="D745" s="9" t="s">
        <v>1124</v>
      </c>
      <c r="E745" s="9" t="s">
        <v>13</v>
      </c>
      <c r="F745" s="12">
        <f>G745+H745</f>
        <v>6744.2</v>
      </c>
      <c r="G745" s="12">
        <v>674.5</v>
      </c>
      <c r="H745" s="12">
        <v>6069.7</v>
      </c>
      <c r="I745" s="12">
        <f t="shared" si="173"/>
        <v>6744.2</v>
      </c>
      <c r="J745" s="12">
        <v>674.5</v>
      </c>
      <c r="K745" s="12">
        <v>6069.7</v>
      </c>
    </row>
    <row r="746" spans="1:11" ht="71.25" customHeight="1" x14ac:dyDescent="0.2">
      <c r="A746" s="8" t="s">
        <v>27</v>
      </c>
      <c r="B746" s="8"/>
      <c r="C746" s="8" t="s">
        <v>5</v>
      </c>
      <c r="D746" s="8"/>
      <c r="E746" s="8"/>
      <c r="F746" s="11">
        <f t="shared" si="169"/>
        <v>57117</v>
      </c>
      <c r="G746" s="11">
        <f>G747</f>
        <v>57117</v>
      </c>
      <c r="H746" s="11">
        <f>H747</f>
        <v>0</v>
      </c>
      <c r="I746" s="11">
        <f t="shared" si="170"/>
        <v>57117</v>
      </c>
      <c r="J746" s="11">
        <f>J747</f>
        <v>57117</v>
      </c>
      <c r="K746" s="11">
        <f>K747</f>
        <v>0</v>
      </c>
    </row>
    <row r="747" spans="1:11" ht="121.5" customHeight="1" x14ac:dyDescent="0.2">
      <c r="A747" s="7" t="s">
        <v>933</v>
      </c>
      <c r="B747" s="8"/>
      <c r="C747" s="8" t="s">
        <v>5</v>
      </c>
      <c r="D747" s="8" t="s">
        <v>45</v>
      </c>
      <c r="E747" s="8"/>
      <c r="F747" s="11">
        <f t="shared" si="169"/>
        <v>57117</v>
      </c>
      <c r="G747" s="11">
        <f>G748</f>
        <v>57117</v>
      </c>
      <c r="H747" s="11">
        <f>H748</f>
        <v>0</v>
      </c>
      <c r="I747" s="11">
        <f t="shared" si="170"/>
        <v>57117</v>
      </c>
      <c r="J747" s="11">
        <f>J748</f>
        <v>57117</v>
      </c>
      <c r="K747" s="11">
        <f>K748</f>
        <v>0</v>
      </c>
    </row>
    <row r="748" spans="1:11" ht="93" customHeight="1" x14ac:dyDescent="0.2">
      <c r="A748" s="7" t="s">
        <v>66</v>
      </c>
      <c r="B748" s="8"/>
      <c r="C748" s="8" t="s">
        <v>5</v>
      </c>
      <c r="D748" s="8" t="s">
        <v>67</v>
      </c>
      <c r="E748" s="8"/>
      <c r="F748" s="11">
        <f t="shared" si="169"/>
        <v>57117</v>
      </c>
      <c r="G748" s="11">
        <f>G749+G753</f>
        <v>57117</v>
      </c>
      <c r="H748" s="11">
        <f>H749+H753</f>
        <v>0</v>
      </c>
      <c r="I748" s="11">
        <f t="shared" si="170"/>
        <v>57117</v>
      </c>
      <c r="J748" s="11">
        <f>J749+J753</f>
        <v>57117</v>
      </c>
      <c r="K748" s="11">
        <f>K749+K753</f>
        <v>0</v>
      </c>
    </row>
    <row r="749" spans="1:11" ht="147.75" customHeight="1" x14ac:dyDescent="0.2">
      <c r="A749" s="7" t="s">
        <v>68</v>
      </c>
      <c r="B749" s="8"/>
      <c r="C749" s="8" t="s">
        <v>5</v>
      </c>
      <c r="D749" s="8" t="s">
        <v>71</v>
      </c>
      <c r="E749" s="8"/>
      <c r="F749" s="11">
        <f t="shared" si="169"/>
        <v>6988</v>
      </c>
      <c r="G749" s="11">
        <f>G750</f>
        <v>6988</v>
      </c>
      <c r="H749" s="11">
        <f>H750</f>
        <v>0</v>
      </c>
      <c r="I749" s="11">
        <f t="shared" si="170"/>
        <v>6988</v>
      </c>
      <c r="J749" s="11">
        <f>J750</f>
        <v>6988</v>
      </c>
      <c r="K749" s="11">
        <f>K750</f>
        <v>0</v>
      </c>
    </row>
    <row r="750" spans="1:11" ht="79.5" customHeight="1" x14ac:dyDescent="0.2">
      <c r="A750" s="13" t="s">
        <v>69</v>
      </c>
      <c r="B750" s="8"/>
      <c r="C750" s="9" t="s">
        <v>5</v>
      </c>
      <c r="D750" s="9" t="s">
        <v>70</v>
      </c>
      <c r="E750" s="9"/>
      <c r="F750" s="12">
        <f t="shared" si="169"/>
        <v>6988</v>
      </c>
      <c r="G750" s="12">
        <f>G751+G752</f>
        <v>6988</v>
      </c>
      <c r="H750" s="12">
        <f>H751</f>
        <v>0</v>
      </c>
      <c r="I750" s="12">
        <f t="shared" si="170"/>
        <v>6988</v>
      </c>
      <c r="J750" s="12">
        <f>J751+J752</f>
        <v>6988</v>
      </c>
      <c r="K750" s="12">
        <f>K751</f>
        <v>0</v>
      </c>
    </row>
    <row r="751" spans="1:11" ht="210" customHeight="1" x14ac:dyDescent="0.2">
      <c r="A751" s="13" t="s">
        <v>17</v>
      </c>
      <c r="B751" s="8"/>
      <c r="C751" s="9" t="s">
        <v>5</v>
      </c>
      <c r="D751" s="9" t="s">
        <v>70</v>
      </c>
      <c r="E751" s="9" t="s">
        <v>11</v>
      </c>
      <c r="F751" s="12">
        <f t="shared" si="169"/>
        <v>6945</v>
      </c>
      <c r="G751" s="12">
        <f>6858+87</f>
        <v>6945</v>
      </c>
      <c r="H751" s="12"/>
      <c r="I751" s="12">
        <f t="shared" si="170"/>
        <v>6945</v>
      </c>
      <c r="J751" s="12">
        <f>6858+87</f>
        <v>6945</v>
      </c>
      <c r="K751" s="12"/>
    </row>
    <row r="752" spans="1:11" ht="93" customHeight="1" x14ac:dyDescent="0.2">
      <c r="A752" s="9" t="s">
        <v>18</v>
      </c>
      <c r="B752" s="8"/>
      <c r="C752" s="9" t="s">
        <v>5</v>
      </c>
      <c r="D752" s="9" t="s">
        <v>70</v>
      </c>
      <c r="E752" s="9" t="s">
        <v>12</v>
      </c>
      <c r="F752" s="12">
        <f>G752+H752</f>
        <v>43</v>
      </c>
      <c r="G752" s="12">
        <f>130-87</f>
        <v>43</v>
      </c>
      <c r="H752" s="12"/>
      <c r="I752" s="12">
        <f>J752+K752</f>
        <v>43</v>
      </c>
      <c r="J752" s="12">
        <f>130-87</f>
        <v>43</v>
      </c>
      <c r="K752" s="12"/>
    </row>
    <row r="753" spans="1:11" ht="249.75" customHeight="1" x14ac:dyDescent="0.2">
      <c r="A753" s="19" t="s">
        <v>72</v>
      </c>
      <c r="B753" s="8"/>
      <c r="C753" s="8" t="s">
        <v>5</v>
      </c>
      <c r="D753" s="8" t="s">
        <v>73</v>
      </c>
      <c r="E753" s="8"/>
      <c r="F753" s="11">
        <f t="shared" ref="F753:K753" si="174">F754</f>
        <v>50129</v>
      </c>
      <c r="G753" s="11">
        <f t="shared" si="174"/>
        <v>50129</v>
      </c>
      <c r="H753" s="11">
        <f t="shared" si="174"/>
        <v>0</v>
      </c>
      <c r="I753" s="11">
        <f t="shared" si="174"/>
        <v>50129</v>
      </c>
      <c r="J753" s="11">
        <f t="shared" si="174"/>
        <v>50129</v>
      </c>
      <c r="K753" s="11">
        <f t="shared" si="174"/>
        <v>0</v>
      </c>
    </row>
    <row r="754" spans="1:11" ht="105.75" customHeight="1" x14ac:dyDescent="0.2">
      <c r="A754" s="14" t="s">
        <v>34</v>
      </c>
      <c r="B754" s="8"/>
      <c r="C754" s="9" t="s">
        <v>5</v>
      </c>
      <c r="D754" s="9" t="s">
        <v>74</v>
      </c>
      <c r="E754" s="9"/>
      <c r="F754" s="12">
        <f t="shared" ref="F754:F1081" si="175">G754+H754</f>
        <v>50129</v>
      </c>
      <c r="G754" s="12">
        <f>G755+G756+G757</f>
        <v>50129</v>
      </c>
      <c r="H754" s="12">
        <f>H755+H756</f>
        <v>0</v>
      </c>
      <c r="I754" s="12">
        <f t="shared" ref="I754:I824" si="176">J754+K754</f>
        <v>50129</v>
      </c>
      <c r="J754" s="12">
        <f>J755+J756+J757</f>
        <v>50129</v>
      </c>
      <c r="K754" s="12">
        <f>K755+K756</f>
        <v>0</v>
      </c>
    </row>
    <row r="755" spans="1:11" ht="223.5" customHeight="1" x14ac:dyDescent="0.2">
      <c r="A755" s="13" t="s">
        <v>17</v>
      </c>
      <c r="B755" s="8"/>
      <c r="C755" s="9" t="s">
        <v>5</v>
      </c>
      <c r="D755" s="9" t="s">
        <v>74</v>
      </c>
      <c r="E755" s="9" t="s">
        <v>11</v>
      </c>
      <c r="F755" s="12">
        <f t="shared" si="175"/>
        <v>48777</v>
      </c>
      <c r="G755" s="12">
        <v>48777</v>
      </c>
      <c r="H755" s="12"/>
      <c r="I755" s="12">
        <f t="shared" si="176"/>
        <v>48777</v>
      </c>
      <c r="J755" s="12">
        <v>48777</v>
      </c>
      <c r="K755" s="12"/>
    </row>
    <row r="756" spans="1:11" ht="104.25" customHeight="1" x14ac:dyDescent="0.2">
      <c r="A756" s="9" t="s">
        <v>18</v>
      </c>
      <c r="B756" s="8"/>
      <c r="C756" s="9" t="s">
        <v>5</v>
      </c>
      <c r="D756" s="9" t="s">
        <v>74</v>
      </c>
      <c r="E756" s="9" t="s">
        <v>12</v>
      </c>
      <c r="F756" s="12">
        <f t="shared" si="175"/>
        <v>1344</v>
      </c>
      <c r="G756" s="12">
        <v>1344</v>
      </c>
      <c r="H756" s="12"/>
      <c r="I756" s="12">
        <f t="shared" si="176"/>
        <v>1344</v>
      </c>
      <c r="J756" s="12">
        <v>1344</v>
      </c>
      <c r="K756" s="12"/>
    </row>
    <row r="757" spans="1:11" ht="52.5" customHeight="1" x14ac:dyDescent="0.2">
      <c r="A757" s="9" t="s">
        <v>15</v>
      </c>
      <c r="B757" s="8"/>
      <c r="C757" s="9" t="s">
        <v>5</v>
      </c>
      <c r="D757" s="9" t="s">
        <v>74</v>
      </c>
      <c r="E757" s="9" t="s">
        <v>14</v>
      </c>
      <c r="F757" s="12">
        <f t="shared" ref="F757:F764" si="177">G757+H757</f>
        <v>8</v>
      </c>
      <c r="G757" s="12">
        <v>8</v>
      </c>
      <c r="H757" s="12"/>
      <c r="I757" s="12">
        <f t="shared" ref="I757:I764" si="178">J757+K757</f>
        <v>8</v>
      </c>
      <c r="J757" s="12">
        <v>8</v>
      </c>
      <c r="K757" s="12"/>
    </row>
    <row r="758" spans="1:11" ht="42.75" customHeight="1" x14ac:dyDescent="0.2">
      <c r="A758" s="8" t="s">
        <v>157</v>
      </c>
      <c r="B758" s="8"/>
      <c r="C758" s="8" t="s">
        <v>158</v>
      </c>
      <c r="D758" s="8"/>
      <c r="E758" s="8"/>
      <c r="F758" s="11">
        <f t="shared" si="177"/>
        <v>1143</v>
      </c>
      <c r="G758" s="11">
        <f t="shared" ref="G758:H760" si="179">G759</f>
        <v>1058</v>
      </c>
      <c r="H758" s="11">
        <f t="shared" si="179"/>
        <v>85</v>
      </c>
      <c r="I758" s="11">
        <f t="shared" si="178"/>
        <v>1146</v>
      </c>
      <c r="J758" s="11">
        <f t="shared" ref="J758:K760" si="180">J759</f>
        <v>1058</v>
      </c>
      <c r="K758" s="11">
        <f t="shared" si="180"/>
        <v>88</v>
      </c>
    </row>
    <row r="759" spans="1:11" ht="57.75" customHeight="1" x14ac:dyDescent="0.2">
      <c r="A759" s="8" t="s">
        <v>506</v>
      </c>
      <c r="B759" s="8"/>
      <c r="C759" s="8" t="s">
        <v>507</v>
      </c>
      <c r="D759" s="8"/>
      <c r="E759" s="8"/>
      <c r="F759" s="11">
        <f t="shared" si="177"/>
        <v>1143</v>
      </c>
      <c r="G759" s="11">
        <f t="shared" si="179"/>
        <v>1058</v>
      </c>
      <c r="H759" s="11">
        <f t="shared" si="179"/>
        <v>85</v>
      </c>
      <c r="I759" s="11">
        <f t="shared" si="178"/>
        <v>1146</v>
      </c>
      <c r="J759" s="11">
        <f t="shared" si="180"/>
        <v>1058</v>
      </c>
      <c r="K759" s="11">
        <f t="shared" si="180"/>
        <v>88</v>
      </c>
    </row>
    <row r="760" spans="1:11" ht="122.25" customHeight="1" x14ac:dyDescent="0.2">
      <c r="A760" s="7" t="s">
        <v>932</v>
      </c>
      <c r="B760" s="8"/>
      <c r="C760" s="8" t="s">
        <v>507</v>
      </c>
      <c r="D760" s="8" t="s">
        <v>31</v>
      </c>
      <c r="E760" s="8"/>
      <c r="F760" s="11">
        <f t="shared" si="177"/>
        <v>1143</v>
      </c>
      <c r="G760" s="11">
        <f t="shared" si="179"/>
        <v>1058</v>
      </c>
      <c r="H760" s="11">
        <f t="shared" si="179"/>
        <v>85</v>
      </c>
      <c r="I760" s="11">
        <f t="shared" si="178"/>
        <v>1146</v>
      </c>
      <c r="J760" s="11">
        <f t="shared" si="180"/>
        <v>1058</v>
      </c>
      <c r="K760" s="11">
        <f t="shared" si="180"/>
        <v>88</v>
      </c>
    </row>
    <row r="761" spans="1:11" ht="84.75" customHeight="1" x14ac:dyDescent="0.2">
      <c r="A761" s="7" t="s">
        <v>36</v>
      </c>
      <c r="B761" s="8"/>
      <c r="C761" s="8" t="s">
        <v>507</v>
      </c>
      <c r="D761" s="8" t="s">
        <v>32</v>
      </c>
      <c r="E761" s="8"/>
      <c r="F761" s="11">
        <f t="shared" si="177"/>
        <v>1143</v>
      </c>
      <c r="G761" s="11">
        <f>G765+G762</f>
        <v>1058</v>
      </c>
      <c r="H761" s="11">
        <f>H765+H762</f>
        <v>85</v>
      </c>
      <c r="I761" s="11">
        <f t="shared" si="178"/>
        <v>1146</v>
      </c>
      <c r="J761" s="11">
        <f>J765+J762</f>
        <v>1058</v>
      </c>
      <c r="K761" s="11">
        <f>K765+K762</f>
        <v>88</v>
      </c>
    </row>
    <row r="762" spans="1:11" ht="308.25" customHeight="1" x14ac:dyDescent="0.2">
      <c r="A762" s="15" t="s">
        <v>988</v>
      </c>
      <c r="B762" s="8"/>
      <c r="C762" s="8" t="s">
        <v>507</v>
      </c>
      <c r="D762" s="8" t="s">
        <v>989</v>
      </c>
      <c r="E762" s="8"/>
      <c r="F762" s="11">
        <f t="shared" si="177"/>
        <v>1058</v>
      </c>
      <c r="G762" s="11">
        <f>G763</f>
        <v>1058</v>
      </c>
      <c r="H762" s="11">
        <f>H763</f>
        <v>0</v>
      </c>
      <c r="I762" s="11">
        <f t="shared" si="178"/>
        <v>1058</v>
      </c>
      <c r="J762" s="11">
        <f>J763</f>
        <v>1058</v>
      </c>
      <c r="K762" s="11">
        <f>K763</f>
        <v>0</v>
      </c>
    </row>
    <row r="763" spans="1:11" ht="239.25" customHeight="1" x14ac:dyDescent="0.2">
      <c r="A763" s="23" t="s">
        <v>990</v>
      </c>
      <c r="B763" s="8"/>
      <c r="C763" s="9" t="s">
        <v>507</v>
      </c>
      <c r="D763" s="9" t="s">
        <v>991</v>
      </c>
      <c r="E763" s="9"/>
      <c r="F763" s="12">
        <f t="shared" si="177"/>
        <v>1058</v>
      </c>
      <c r="G763" s="12">
        <f>G764</f>
        <v>1058</v>
      </c>
      <c r="H763" s="12">
        <f>H764</f>
        <v>0</v>
      </c>
      <c r="I763" s="12">
        <f t="shared" si="178"/>
        <v>1058</v>
      </c>
      <c r="J763" s="12">
        <f>J764</f>
        <v>1058</v>
      </c>
      <c r="K763" s="12">
        <f>K764</f>
        <v>0</v>
      </c>
    </row>
    <row r="764" spans="1:11" ht="73.5" customHeight="1" x14ac:dyDescent="0.2">
      <c r="A764" s="23" t="s">
        <v>22</v>
      </c>
      <c r="B764" s="8"/>
      <c r="C764" s="9" t="s">
        <v>507</v>
      </c>
      <c r="D764" s="9" t="s">
        <v>991</v>
      </c>
      <c r="E764" s="9" t="s">
        <v>23</v>
      </c>
      <c r="F764" s="12">
        <f t="shared" si="177"/>
        <v>1058</v>
      </c>
      <c r="G764" s="12">
        <v>1058</v>
      </c>
      <c r="H764" s="12"/>
      <c r="I764" s="12">
        <f t="shared" si="178"/>
        <v>1058</v>
      </c>
      <c r="J764" s="12">
        <v>1058</v>
      </c>
      <c r="K764" s="12"/>
    </row>
    <row r="765" spans="1:11" ht="347.45" customHeight="1" x14ac:dyDescent="0.2">
      <c r="A765" s="36" t="s">
        <v>920</v>
      </c>
      <c r="B765" s="8"/>
      <c r="C765" s="8" t="s">
        <v>507</v>
      </c>
      <c r="D765" s="8" t="s">
        <v>37</v>
      </c>
      <c r="E765" s="8"/>
      <c r="F765" s="11">
        <f t="shared" si="175"/>
        <v>85</v>
      </c>
      <c r="G765" s="11">
        <f>G766</f>
        <v>0</v>
      </c>
      <c r="H765" s="11">
        <f>H766</f>
        <v>85</v>
      </c>
      <c r="I765" s="11">
        <f t="shared" si="176"/>
        <v>88</v>
      </c>
      <c r="J765" s="11">
        <f>J766</f>
        <v>0</v>
      </c>
      <c r="K765" s="11">
        <f>K766</f>
        <v>88</v>
      </c>
    </row>
    <row r="766" spans="1:11" ht="287.25" customHeight="1" x14ac:dyDescent="0.2">
      <c r="A766" s="23" t="s">
        <v>861</v>
      </c>
      <c r="B766" s="8"/>
      <c r="C766" s="9" t="s">
        <v>507</v>
      </c>
      <c r="D766" s="9" t="s">
        <v>38</v>
      </c>
      <c r="E766" s="9"/>
      <c r="F766" s="12">
        <f t="shared" si="175"/>
        <v>85</v>
      </c>
      <c r="G766" s="12">
        <f>G767</f>
        <v>0</v>
      </c>
      <c r="H766" s="12">
        <f>H767</f>
        <v>85</v>
      </c>
      <c r="I766" s="12">
        <f t="shared" si="176"/>
        <v>88</v>
      </c>
      <c r="J766" s="12">
        <f>J767</f>
        <v>0</v>
      </c>
      <c r="K766" s="12">
        <f>K767</f>
        <v>88</v>
      </c>
    </row>
    <row r="767" spans="1:11" ht="60.75" customHeight="1" x14ac:dyDescent="0.2">
      <c r="A767" s="23" t="s">
        <v>22</v>
      </c>
      <c r="B767" s="8"/>
      <c r="C767" s="9" t="s">
        <v>507</v>
      </c>
      <c r="D767" s="9" t="s">
        <v>38</v>
      </c>
      <c r="E767" s="9" t="s">
        <v>23</v>
      </c>
      <c r="F767" s="12">
        <f>G767+H767</f>
        <v>85</v>
      </c>
      <c r="G767" s="12"/>
      <c r="H767" s="12">
        <v>85</v>
      </c>
      <c r="I767" s="12">
        <f>J767+K767</f>
        <v>88</v>
      </c>
      <c r="J767" s="12"/>
      <c r="K767" s="12">
        <v>88</v>
      </c>
    </row>
    <row r="768" spans="1:11" ht="110.25" customHeight="1" x14ac:dyDescent="0.2">
      <c r="A768" s="8" t="s">
        <v>514</v>
      </c>
      <c r="B768" s="8" t="s">
        <v>515</v>
      </c>
      <c r="C768" s="8"/>
      <c r="D768" s="8"/>
      <c r="E768" s="8"/>
      <c r="F768" s="11">
        <f t="shared" si="175"/>
        <v>1245268.8999999999</v>
      </c>
      <c r="G768" s="11">
        <f>G778+G769</f>
        <v>97339</v>
      </c>
      <c r="H768" s="11">
        <f>H778+H769</f>
        <v>1147929.8999999999</v>
      </c>
      <c r="I768" s="11">
        <f t="shared" si="176"/>
        <v>1274876</v>
      </c>
      <c r="J768" s="11">
        <f>J778+J769</f>
        <v>97339</v>
      </c>
      <c r="K768" s="11">
        <f>K778+K769</f>
        <v>1177537</v>
      </c>
    </row>
    <row r="769" spans="1:11" ht="37.5" customHeight="1" x14ac:dyDescent="0.2">
      <c r="A769" s="8" t="s">
        <v>103</v>
      </c>
      <c r="B769" s="8"/>
      <c r="C769" s="8" t="s">
        <v>104</v>
      </c>
      <c r="D769" s="8"/>
      <c r="E769" s="8"/>
      <c r="F769" s="11">
        <f>G769+H769</f>
        <v>82759</v>
      </c>
      <c r="G769" s="11">
        <f t="shared" ref="G769:H772" si="181">G770</f>
        <v>50069</v>
      </c>
      <c r="H769" s="11">
        <f t="shared" si="181"/>
        <v>32690</v>
      </c>
      <c r="I769" s="11">
        <f t="shared" si="176"/>
        <v>82759</v>
      </c>
      <c r="J769" s="11">
        <f t="shared" ref="J769:K772" si="182">J770</f>
        <v>50069</v>
      </c>
      <c r="K769" s="11">
        <f t="shared" si="182"/>
        <v>32690</v>
      </c>
    </row>
    <row r="770" spans="1:11" ht="23.25" customHeight="1" x14ac:dyDescent="0.2">
      <c r="A770" s="8" t="s">
        <v>243</v>
      </c>
      <c r="B770" s="8"/>
      <c r="C770" s="8" t="s">
        <v>244</v>
      </c>
      <c r="D770" s="8"/>
      <c r="E770" s="8"/>
      <c r="F770" s="11">
        <f t="shared" ref="F770:F777" si="183">G770+H770</f>
        <v>82759</v>
      </c>
      <c r="G770" s="11">
        <f t="shared" si="181"/>
        <v>50069</v>
      </c>
      <c r="H770" s="11">
        <f t="shared" si="181"/>
        <v>32690</v>
      </c>
      <c r="I770" s="11">
        <f t="shared" si="176"/>
        <v>82759</v>
      </c>
      <c r="J770" s="11">
        <f t="shared" si="182"/>
        <v>50069</v>
      </c>
      <c r="K770" s="11">
        <f t="shared" si="182"/>
        <v>32690</v>
      </c>
    </row>
    <row r="771" spans="1:11" ht="213" customHeight="1" x14ac:dyDescent="0.2">
      <c r="A771" s="7" t="s">
        <v>929</v>
      </c>
      <c r="B771" s="8"/>
      <c r="C771" s="8" t="s">
        <v>244</v>
      </c>
      <c r="D771" s="8" t="s">
        <v>245</v>
      </c>
      <c r="E771" s="8"/>
      <c r="F771" s="11">
        <f t="shared" si="183"/>
        <v>82759</v>
      </c>
      <c r="G771" s="11">
        <f t="shared" si="181"/>
        <v>50069</v>
      </c>
      <c r="H771" s="11">
        <f t="shared" si="181"/>
        <v>32690</v>
      </c>
      <c r="I771" s="11">
        <f t="shared" si="176"/>
        <v>82759</v>
      </c>
      <c r="J771" s="11">
        <f t="shared" si="182"/>
        <v>50069</v>
      </c>
      <c r="K771" s="11">
        <f t="shared" si="182"/>
        <v>32690</v>
      </c>
    </row>
    <row r="772" spans="1:11" ht="141" customHeight="1" x14ac:dyDescent="0.2">
      <c r="A772" s="7" t="s">
        <v>970</v>
      </c>
      <c r="B772" s="8"/>
      <c r="C772" s="8" t="s">
        <v>244</v>
      </c>
      <c r="D772" s="8" t="s">
        <v>246</v>
      </c>
      <c r="E772" s="8"/>
      <c r="F772" s="11">
        <f t="shared" si="183"/>
        <v>82759</v>
      </c>
      <c r="G772" s="11">
        <f t="shared" si="181"/>
        <v>50069</v>
      </c>
      <c r="H772" s="11">
        <f t="shared" si="181"/>
        <v>32690</v>
      </c>
      <c r="I772" s="11">
        <f t="shared" si="176"/>
        <v>82759</v>
      </c>
      <c r="J772" s="11">
        <f t="shared" si="182"/>
        <v>50069</v>
      </c>
      <c r="K772" s="11">
        <f t="shared" si="182"/>
        <v>32690</v>
      </c>
    </row>
    <row r="773" spans="1:11" ht="241.5" customHeight="1" x14ac:dyDescent="0.2">
      <c r="A773" s="7" t="s">
        <v>887</v>
      </c>
      <c r="B773" s="8"/>
      <c r="C773" s="8" t="s">
        <v>244</v>
      </c>
      <c r="D773" s="8" t="s">
        <v>880</v>
      </c>
      <c r="E773" s="8"/>
      <c r="F773" s="11">
        <f t="shared" si="183"/>
        <v>82759</v>
      </c>
      <c r="G773" s="11">
        <f>G774+G776</f>
        <v>50069</v>
      </c>
      <c r="H773" s="11">
        <f>H774+H776</f>
        <v>32690</v>
      </c>
      <c r="I773" s="11">
        <f t="shared" si="176"/>
        <v>82759</v>
      </c>
      <c r="J773" s="11">
        <f>J774+J776</f>
        <v>50069</v>
      </c>
      <c r="K773" s="11">
        <f>K774+K776</f>
        <v>32690</v>
      </c>
    </row>
    <row r="774" spans="1:11" ht="172.5" customHeight="1" x14ac:dyDescent="0.2">
      <c r="A774" s="13" t="s">
        <v>1097</v>
      </c>
      <c r="B774" s="9"/>
      <c r="C774" s="9" t="s">
        <v>244</v>
      </c>
      <c r="D774" s="9" t="s">
        <v>881</v>
      </c>
      <c r="E774" s="9"/>
      <c r="F774" s="12">
        <f t="shared" si="183"/>
        <v>50069</v>
      </c>
      <c r="G774" s="12">
        <f>G775</f>
        <v>50069</v>
      </c>
      <c r="H774" s="12">
        <f>H775</f>
        <v>0</v>
      </c>
      <c r="I774" s="12">
        <f t="shared" si="176"/>
        <v>50069</v>
      </c>
      <c r="J774" s="12">
        <f>J775</f>
        <v>50069</v>
      </c>
      <c r="K774" s="12">
        <f>K775</f>
        <v>0</v>
      </c>
    </row>
    <row r="775" spans="1:11" ht="43.5" customHeight="1" x14ac:dyDescent="0.2">
      <c r="A775" s="9" t="s">
        <v>15</v>
      </c>
      <c r="B775" s="9"/>
      <c r="C775" s="9" t="s">
        <v>244</v>
      </c>
      <c r="D775" s="9" t="s">
        <v>881</v>
      </c>
      <c r="E775" s="9" t="s">
        <v>14</v>
      </c>
      <c r="F775" s="12">
        <f>G775+H775</f>
        <v>50069</v>
      </c>
      <c r="G775" s="12">
        <f>50369-300</f>
        <v>50069</v>
      </c>
      <c r="H775" s="12">
        <v>0</v>
      </c>
      <c r="I775" s="12">
        <f>J775+K775</f>
        <v>50069</v>
      </c>
      <c r="J775" s="12">
        <f>50369-300</f>
        <v>50069</v>
      </c>
      <c r="K775" s="12">
        <f>L775</f>
        <v>0</v>
      </c>
    </row>
    <row r="776" spans="1:11" ht="282" customHeight="1" x14ac:dyDescent="0.2">
      <c r="A776" s="23" t="s">
        <v>635</v>
      </c>
      <c r="B776" s="9"/>
      <c r="C776" s="9" t="s">
        <v>244</v>
      </c>
      <c r="D776" s="9" t="s">
        <v>882</v>
      </c>
      <c r="E776" s="9"/>
      <c r="F776" s="12">
        <f t="shared" si="183"/>
        <v>32690</v>
      </c>
      <c r="G776" s="12">
        <f>G777</f>
        <v>0</v>
      </c>
      <c r="H776" s="12">
        <f>H777</f>
        <v>32690</v>
      </c>
      <c r="I776" s="12">
        <f>J776+K776</f>
        <v>32690</v>
      </c>
      <c r="J776" s="12">
        <f>J777</f>
        <v>0</v>
      </c>
      <c r="K776" s="12">
        <f>K777</f>
        <v>32690</v>
      </c>
    </row>
    <row r="777" spans="1:11" ht="43.5" customHeight="1" x14ac:dyDescent="0.2">
      <c r="A777" s="9" t="s">
        <v>15</v>
      </c>
      <c r="B777" s="9"/>
      <c r="C777" s="9" t="s">
        <v>244</v>
      </c>
      <c r="D777" s="9" t="s">
        <v>882</v>
      </c>
      <c r="E777" s="9" t="s">
        <v>14</v>
      </c>
      <c r="F777" s="12">
        <f t="shared" si="183"/>
        <v>32690</v>
      </c>
      <c r="G777" s="12"/>
      <c r="H777" s="12">
        <v>32690</v>
      </c>
      <c r="I777" s="12">
        <f t="shared" si="176"/>
        <v>32690</v>
      </c>
      <c r="J777" s="12"/>
      <c r="K777" s="12">
        <v>32690</v>
      </c>
    </row>
    <row r="778" spans="1:11" ht="33" x14ac:dyDescent="0.2">
      <c r="A778" s="8" t="s">
        <v>157</v>
      </c>
      <c r="B778" s="8"/>
      <c r="C778" s="8" t="s">
        <v>158</v>
      </c>
      <c r="D778" s="8"/>
      <c r="E778" s="8"/>
      <c r="F778" s="11">
        <f t="shared" si="175"/>
        <v>1162509.8999999999</v>
      </c>
      <c r="G778" s="11">
        <f>G779+G787+G805+G995+G1022</f>
        <v>47270</v>
      </c>
      <c r="H778" s="11">
        <f>H779+H787+H805+H995+H1022</f>
        <v>1115239.8999999999</v>
      </c>
      <c r="I778" s="11">
        <f t="shared" si="176"/>
        <v>1192117</v>
      </c>
      <c r="J778" s="11">
        <f>J779+J787+J805+J995+J1022</f>
        <v>47270</v>
      </c>
      <c r="K778" s="11">
        <f>K779+K787+K805+K995+K1022</f>
        <v>1144847</v>
      </c>
    </row>
    <row r="779" spans="1:11" ht="39" customHeight="1" x14ac:dyDescent="0.2">
      <c r="A779" s="8" t="s">
        <v>516</v>
      </c>
      <c r="B779" s="8"/>
      <c r="C779" s="8" t="s">
        <v>517</v>
      </c>
      <c r="D779" s="8"/>
      <c r="E779" s="8"/>
      <c r="F779" s="11">
        <f t="shared" si="175"/>
        <v>15946</v>
      </c>
      <c r="G779" s="11">
        <f t="shared" ref="G779:K781" si="184">G780</f>
        <v>15946</v>
      </c>
      <c r="H779" s="11">
        <f t="shared" si="184"/>
        <v>0</v>
      </c>
      <c r="I779" s="11">
        <f t="shared" si="176"/>
        <v>15946</v>
      </c>
      <c r="J779" s="11">
        <f t="shared" si="184"/>
        <v>15946</v>
      </c>
      <c r="K779" s="11">
        <f t="shared" si="184"/>
        <v>0</v>
      </c>
    </row>
    <row r="780" spans="1:11" ht="130.5" customHeight="1" x14ac:dyDescent="0.2">
      <c r="A780" s="7" t="s">
        <v>947</v>
      </c>
      <c r="B780" s="8"/>
      <c r="C780" s="8" t="s">
        <v>517</v>
      </c>
      <c r="D780" s="8" t="s">
        <v>402</v>
      </c>
      <c r="E780" s="8"/>
      <c r="F780" s="11">
        <f t="shared" si="175"/>
        <v>15946</v>
      </c>
      <c r="G780" s="11">
        <f t="shared" si="184"/>
        <v>15946</v>
      </c>
      <c r="H780" s="11">
        <f t="shared" si="184"/>
        <v>0</v>
      </c>
      <c r="I780" s="11">
        <f t="shared" si="176"/>
        <v>15946</v>
      </c>
      <c r="J780" s="11">
        <f t="shared" si="184"/>
        <v>15946</v>
      </c>
      <c r="K780" s="11">
        <f t="shared" si="184"/>
        <v>0</v>
      </c>
    </row>
    <row r="781" spans="1:11" ht="108.75" customHeight="1" x14ac:dyDescent="0.2">
      <c r="A781" s="7" t="s">
        <v>518</v>
      </c>
      <c r="B781" s="8"/>
      <c r="C781" s="8" t="s">
        <v>517</v>
      </c>
      <c r="D781" s="8" t="s">
        <v>519</v>
      </c>
      <c r="E781" s="8"/>
      <c r="F781" s="11">
        <f t="shared" si="175"/>
        <v>15946</v>
      </c>
      <c r="G781" s="11">
        <f t="shared" si="184"/>
        <v>15946</v>
      </c>
      <c r="H781" s="11">
        <f t="shared" si="184"/>
        <v>0</v>
      </c>
      <c r="I781" s="11">
        <f t="shared" si="176"/>
        <v>15946</v>
      </c>
      <c r="J781" s="11">
        <f t="shared" si="184"/>
        <v>15946</v>
      </c>
      <c r="K781" s="11">
        <f t="shared" si="184"/>
        <v>0</v>
      </c>
    </row>
    <row r="782" spans="1:11" ht="267" customHeight="1" x14ac:dyDescent="0.2">
      <c r="A782" s="7" t="s">
        <v>520</v>
      </c>
      <c r="B782" s="8"/>
      <c r="C782" s="8" t="s">
        <v>517</v>
      </c>
      <c r="D782" s="8" t="s">
        <v>521</v>
      </c>
      <c r="E782" s="8"/>
      <c r="F782" s="11">
        <f t="shared" si="175"/>
        <v>15946</v>
      </c>
      <c r="G782" s="11">
        <f>G783+G785</f>
        <v>15946</v>
      </c>
      <c r="H782" s="11">
        <f>H783+H785</f>
        <v>0</v>
      </c>
      <c r="I782" s="11">
        <f t="shared" si="176"/>
        <v>15946</v>
      </c>
      <c r="J782" s="11">
        <f>J783+J785</f>
        <v>15946</v>
      </c>
      <c r="K782" s="11">
        <f>K783+K785</f>
        <v>0</v>
      </c>
    </row>
    <row r="783" spans="1:11" ht="213.75" customHeight="1" x14ac:dyDescent="0.2">
      <c r="A783" s="23" t="s">
        <v>896</v>
      </c>
      <c r="B783" s="9"/>
      <c r="C783" s="9" t="s">
        <v>517</v>
      </c>
      <c r="D783" s="9" t="s">
        <v>522</v>
      </c>
      <c r="E783" s="9"/>
      <c r="F783" s="12">
        <f t="shared" si="175"/>
        <v>15818</v>
      </c>
      <c r="G783" s="12">
        <f>G784</f>
        <v>15818</v>
      </c>
      <c r="H783" s="12">
        <f>H784</f>
        <v>0</v>
      </c>
      <c r="I783" s="12">
        <f t="shared" si="176"/>
        <v>15818</v>
      </c>
      <c r="J783" s="12">
        <f>J784</f>
        <v>15818</v>
      </c>
      <c r="K783" s="12">
        <f>K784</f>
        <v>0</v>
      </c>
    </row>
    <row r="784" spans="1:11" ht="57.75" customHeight="1" x14ac:dyDescent="0.2">
      <c r="A784" s="23" t="s">
        <v>22</v>
      </c>
      <c r="B784" s="9"/>
      <c r="C784" s="9" t="s">
        <v>517</v>
      </c>
      <c r="D784" s="9" t="s">
        <v>522</v>
      </c>
      <c r="E784" s="9" t="s">
        <v>23</v>
      </c>
      <c r="F784" s="12">
        <f t="shared" si="175"/>
        <v>15818</v>
      </c>
      <c r="G784" s="12">
        <f>14894+924</f>
        <v>15818</v>
      </c>
      <c r="H784" s="12"/>
      <c r="I784" s="12">
        <f t="shared" si="176"/>
        <v>15818</v>
      </c>
      <c r="J784" s="12">
        <f>14894+924</f>
        <v>15818</v>
      </c>
      <c r="K784" s="12"/>
    </row>
    <row r="785" spans="1:11" ht="71.25" customHeight="1" x14ac:dyDescent="0.2">
      <c r="A785" s="23" t="s">
        <v>523</v>
      </c>
      <c r="B785" s="9"/>
      <c r="C785" s="9" t="s">
        <v>517</v>
      </c>
      <c r="D785" s="9" t="s">
        <v>524</v>
      </c>
      <c r="E785" s="9"/>
      <c r="F785" s="12">
        <f t="shared" si="175"/>
        <v>128</v>
      </c>
      <c r="G785" s="12">
        <f>G786</f>
        <v>128</v>
      </c>
      <c r="H785" s="12">
        <f>H786</f>
        <v>0</v>
      </c>
      <c r="I785" s="12">
        <f t="shared" si="176"/>
        <v>128</v>
      </c>
      <c r="J785" s="12">
        <f>J786</f>
        <v>128</v>
      </c>
      <c r="K785" s="12">
        <f>K786</f>
        <v>0</v>
      </c>
    </row>
    <row r="786" spans="1:11" ht="93" customHeight="1" x14ac:dyDescent="0.2">
      <c r="A786" s="9" t="s">
        <v>18</v>
      </c>
      <c r="B786" s="9"/>
      <c r="C786" s="9" t="s">
        <v>517</v>
      </c>
      <c r="D786" s="9" t="s">
        <v>524</v>
      </c>
      <c r="E786" s="9" t="s">
        <v>12</v>
      </c>
      <c r="F786" s="12">
        <f t="shared" si="175"/>
        <v>128</v>
      </c>
      <c r="G786" s="12">
        <f>120+8</f>
        <v>128</v>
      </c>
      <c r="H786" s="12"/>
      <c r="I786" s="12">
        <f t="shared" si="176"/>
        <v>128</v>
      </c>
      <c r="J786" s="12">
        <f>120+8</f>
        <v>128</v>
      </c>
      <c r="K786" s="12"/>
    </row>
    <row r="787" spans="1:11" ht="60.75" customHeight="1" x14ac:dyDescent="0.2">
      <c r="A787" s="8" t="s">
        <v>525</v>
      </c>
      <c r="B787" s="8"/>
      <c r="C787" s="8" t="s">
        <v>526</v>
      </c>
      <c r="D787" s="8"/>
      <c r="E787" s="8"/>
      <c r="F787" s="11">
        <f t="shared" si="175"/>
        <v>87913</v>
      </c>
      <c r="G787" s="11">
        <f>G788</f>
        <v>4977</v>
      </c>
      <c r="H787" s="11">
        <f>H788</f>
        <v>82936</v>
      </c>
      <c r="I787" s="11">
        <f t="shared" si="176"/>
        <v>91740</v>
      </c>
      <c r="J787" s="11">
        <f>J788</f>
        <v>4977</v>
      </c>
      <c r="K787" s="11">
        <f>K788</f>
        <v>86763</v>
      </c>
    </row>
    <row r="788" spans="1:11" ht="133.5" customHeight="1" x14ac:dyDescent="0.2">
      <c r="A788" s="7" t="s">
        <v>948</v>
      </c>
      <c r="B788" s="8"/>
      <c r="C788" s="8" t="s">
        <v>526</v>
      </c>
      <c r="D788" s="8" t="s">
        <v>402</v>
      </c>
      <c r="E788" s="8"/>
      <c r="F788" s="11">
        <f t="shared" si="175"/>
        <v>87913</v>
      </c>
      <c r="G788" s="11">
        <f>G789+G796+G800</f>
        <v>4977</v>
      </c>
      <c r="H788" s="11">
        <f>H789+H796+H800</f>
        <v>82936</v>
      </c>
      <c r="I788" s="11">
        <f t="shared" si="176"/>
        <v>91740</v>
      </c>
      <c r="J788" s="11">
        <f>J789+J796+J800</f>
        <v>4977</v>
      </c>
      <c r="K788" s="11">
        <f>K789+K796+K800</f>
        <v>86763</v>
      </c>
    </row>
    <row r="789" spans="1:11" ht="114.75" customHeight="1" x14ac:dyDescent="0.2">
      <c r="A789" s="7" t="s">
        <v>527</v>
      </c>
      <c r="B789" s="8"/>
      <c r="C789" s="8" t="s">
        <v>526</v>
      </c>
      <c r="D789" s="8" t="s">
        <v>528</v>
      </c>
      <c r="E789" s="8"/>
      <c r="F789" s="11">
        <f t="shared" si="175"/>
        <v>74755</v>
      </c>
      <c r="G789" s="11">
        <f>G790+G793</f>
        <v>224</v>
      </c>
      <c r="H789" s="11">
        <f>H790+H793</f>
        <v>74531</v>
      </c>
      <c r="I789" s="11">
        <f t="shared" si="176"/>
        <v>78729</v>
      </c>
      <c r="J789" s="11">
        <f>J790+J793</f>
        <v>224</v>
      </c>
      <c r="K789" s="11">
        <f>K790+K793</f>
        <v>78505</v>
      </c>
    </row>
    <row r="790" spans="1:11" ht="103.5" customHeight="1" x14ac:dyDescent="0.2">
      <c r="A790" s="8" t="s">
        <v>531</v>
      </c>
      <c r="B790" s="8"/>
      <c r="C790" s="8" t="s">
        <v>526</v>
      </c>
      <c r="D790" s="8" t="s">
        <v>532</v>
      </c>
      <c r="E790" s="8"/>
      <c r="F790" s="11">
        <f t="shared" si="175"/>
        <v>74531</v>
      </c>
      <c r="G790" s="11">
        <f>G791</f>
        <v>0</v>
      </c>
      <c r="H790" s="11">
        <f>H791</f>
        <v>74531</v>
      </c>
      <c r="I790" s="11">
        <f t="shared" si="176"/>
        <v>78505</v>
      </c>
      <c r="J790" s="11">
        <f>J791</f>
        <v>0</v>
      </c>
      <c r="K790" s="11">
        <f>K791</f>
        <v>78505</v>
      </c>
    </row>
    <row r="791" spans="1:11" ht="124.5" customHeight="1" x14ac:dyDescent="0.2">
      <c r="A791" s="23" t="s">
        <v>533</v>
      </c>
      <c r="B791" s="9"/>
      <c r="C791" s="9" t="s">
        <v>526</v>
      </c>
      <c r="D791" s="9" t="s">
        <v>534</v>
      </c>
      <c r="E791" s="9"/>
      <c r="F791" s="12">
        <f t="shared" si="175"/>
        <v>74531</v>
      </c>
      <c r="G791" s="12">
        <f>G792</f>
        <v>0</v>
      </c>
      <c r="H791" s="12">
        <f>H792</f>
        <v>74531</v>
      </c>
      <c r="I791" s="12">
        <f t="shared" si="176"/>
        <v>78505</v>
      </c>
      <c r="J791" s="12">
        <f>J792</f>
        <v>0</v>
      </c>
      <c r="K791" s="12">
        <f>K792</f>
        <v>78505</v>
      </c>
    </row>
    <row r="792" spans="1:11" ht="112.5" customHeight="1" x14ac:dyDescent="0.2">
      <c r="A792" s="9" t="s">
        <v>16</v>
      </c>
      <c r="B792" s="9"/>
      <c r="C792" s="9" t="s">
        <v>526</v>
      </c>
      <c r="D792" s="9" t="s">
        <v>534</v>
      </c>
      <c r="E792" s="9" t="s">
        <v>13</v>
      </c>
      <c r="F792" s="12">
        <f t="shared" si="175"/>
        <v>74531</v>
      </c>
      <c r="G792" s="12"/>
      <c r="H792" s="12">
        <f>75721-2466+1276</f>
        <v>74531</v>
      </c>
      <c r="I792" s="12">
        <f t="shared" si="176"/>
        <v>78505</v>
      </c>
      <c r="J792" s="12"/>
      <c r="K792" s="12">
        <f>79617-2466+1354</f>
        <v>78505</v>
      </c>
    </row>
    <row r="793" spans="1:11" ht="220.5" customHeight="1" x14ac:dyDescent="0.2">
      <c r="A793" s="8" t="s">
        <v>1051</v>
      </c>
      <c r="B793" s="8"/>
      <c r="C793" s="8" t="s">
        <v>526</v>
      </c>
      <c r="D793" s="8" t="s">
        <v>536</v>
      </c>
      <c r="E793" s="8"/>
      <c r="F793" s="11">
        <f t="shared" si="175"/>
        <v>224</v>
      </c>
      <c r="G793" s="11">
        <f>G794</f>
        <v>224</v>
      </c>
      <c r="H793" s="11">
        <f>H794</f>
        <v>0</v>
      </c>
      <c r="I793" s="11">
        <f t="shared" si="176"/>
        <v>224</v>
      </c>
      <c r="J793" s="11">
        <f>J794</f>
        <v>224</v>
      </c>
      <c r="K793" s="11">
        <f>K794</f>
        <v>0</v>
      </c>
    </row>
    <row r="794" spans="1:11" ht="21.75" customHeight="1" x14ac:dyDescent="0.2">
      <c r="A794" s="9" t="s">
        <v>42</v>
      </c>
      <c r="B794" s="8"/>
      <c r="C794" s="9" t="s">
        <v>526</v>
      </c>
      <c r="D794" s="9" t="s">
        <v>537</v>
      </c>
      <c r="E794" s="9"/>
      <c r="F794" s="12">
        <f t="shared" si="175"/>
        <v>224</v>
      </c>
      <c r="G794" s="12">
        <f>G795</f>
        <v>224</v>
      </c>
      <c r="H794" s="12">
        <f>H795</f>
        <v>0</v>
      </c>
      <c r="I794" s="12">
        <f t="shared" si="176"/>
        <v>224</v>
      </c>
      <c r="J794" s="12">
        <f>J795</f>
        <v>224</v>
      </c>
      <c r="K794" s="12">
        <f>K795</f>
        <v>0</v>
      </c>
    </row>
    <row r="795" spans="1:11" ht="114.75" customHeight="1" x14ac:dyDescent="0.2">
      <c r="A795" s="9" t="s">
        <v>16</v>
      </c>
      <c r="B795" s="9"/>
      <c r="C795" s="9" t="s">
        <v>526</v>
      </c>
      <c r="D795" s="9" t="s">
        <v>537</v>
      </c>
      <c r="E795" s="9" t="s">
        <v>13</v>
      </c>
      <c r="F795" s="12">
        <f t="shared" si="175"/>
        <v>224</v>
      </c>
      <c r="G795" s="12">
        <v>224</v>
      </c>
      <c r="H795" s="12"/>
      <c r="I795" s="12">
        <f t="shared" si="176"/>
        <v>224</v>
      </c>
      <c r="J795" s="12">
        <v>224</v>
      </c>
      <c r="K795" s="12"/>
    </row>
    <row r="796" spans="1:11" ht="78" customHeight="1" x14ac:dyDescent="0.2">
      <c r="A796" s="7" t="s">
        <v>538</v>
      </c>
      <c r="B796" s="8"/>
      <c r="C796" s="8" t="s">
        <v>526</v>
      </c>
      <c r="D796" s="8" t="s">
        <v>539</v>
      </c>
      <c r="E796" s="8"/>
      <c r="F796" s="11">
        <f t="shared" si="175"/>
        <v>4753</v>
      </c>
      <c r="G796" s="11">
        <f t="shared" ref="G796:K798" si="185">G797</f>
        <v>4753</v>
      </c>
      <c r="H796" s="11">
        <f t="shared" si="185"/>
        <v>0</v>
      </c>
      <c r="I796" s="11">
        <f t="shared" si="176"/>
        <v>4753</v>
      </c>
      <c r="J796" s="11">
        <f t="shared" si="185"/>
        <v>4753</v>
      </c>
      <c r="K796" s="11">
        <f t="shared" si="185"/>
        <v>0</v>
      </c>
    </row>
    <row r="797" spans="1:11" ht="192" customHeight="1" x14ac:dyDescent="0.2">
      <c r="A797" s="7" t="s">
        <v>736</v>
      </c>
      <c r="B797" s="8"/>
      <c r="C797" s="8" t="s">
        <v>526</v>
      </c>
      <c r="D797" s="8" t="s">
        <v>540</v>
      </c>
      <c r="E797" s="8"/>
      <c r="F797" s="11">
        <f t="shared" si="175"/>
        <v>4753</v>
      </c>
      <c r="G797" s="11">
        <f t="shared" si="185"/>
        <v>4753</v>
      </c>
      <c r="H797" s="11">
        <f t="shared" si="185"/>
        <v>0</v>
      </c>
      <c r="I797" s="11">
        <f t="shared" si="176"/>
        <v>4753</v>
      </c>
      <c r="J797" s="11">
        <f t="shared" si="185"/>
        <v>4753</v>
      </c>
      <c r="K797" s="11">
        <f t="shared" si="185"/>
        <v>0</v>
      </c>
    </row>
    <row r="798" spans="1:11" ht="111.75" customHeight="1" x14ac:dyDescent="0.2">
      <c r="A798" s="23" t="s">
        <v>48</v>
      </c>
      <c r="B798" s="9"/>
      <c r="C798" s="9" t="s">
        <v>526</v>
      </c>
      <c r="D798" s="9" t="s">
        <v>541</v>
      </c>
      <c r="E798" s="9"/>
      <c r="F798" s="12">
        <f t="shared" si="175"/>
        <v>4753</v>
      </c>
      <c r="G798" s="12">
        <f t="shared" si="185"/>
        <v>4753</v>
      </c>
      <c r="H798" s="12">
        <f t="shared" si="185"/>
        <v>0</v>
      </c>
      <c r="I798" s="12">
        <f t="shared" si="176"/>
        <v>4753</v>
      </c>
      <c r="J798" s="12">
        <f t="shared" si="185"/>
        <v>4753</v>
      </c>
      <c r="K798" s="12">
        <f t="shared" si="185"/>
        <v>0</v>
      </c>
    </row>
    <row r="799" spans="1:11" ht="118.5" customHeight="1" x14ac:dyDescent="0.2">
      <c r="A799" s="9" t="s">
        <v>16</v>
      </c>
      <c r="B799" s="9"/>
      <c r="C799" s="9" t="s">
        <v>526</v>
      </c>
      <c r="D799" s="9" t="s">
        <v>541</v>
      </c>
      <c r="E799" s="9" t="s">
        <v>13</v>
      </c>
      <c r="F799" s="12">
        <f t="shared" si="175"/>
        <v>4753</v>
      </c>
      <c r="G799" s="12">
        <v>4753</v>
      </c>
      <c r="H799" s="12"/>
      <c r="I799" s="12">
        <f t="shared" si="176"/>
        <v>4753</v>
      </c>
      <c r="J799" s="12">
        <v>4753</v>
      </c>
      <c r="K799" s="12"/>
    </row>
    <row r="800" spans="1:11" ht="163.5" customHeight="1" x14ac:dyDescent="0.2">
      <c r="A800" s="7" t="s">
        <v>981</v>
      </c>
      <c r="B800" s="8"/>
      <c r="C800" s="8" t="s">
        <v>526</v>
      </c>
      <c r="D800" s="8" t="s">
        <v>696</v>
      </c>
      <c r="E800" s="9"/>
      <c r="F800" s="11">
        <f t="shared" si="175"/>
        <v>8405</v>
      </c>
      <c r="G800" s="11">
        <f>G801</f>
        <v>0</v>
      </c>
      <c r="H800" s="11">
        <f>H801</f>
        <v>8405</v>
      </c>
      <c r="I800" s="11">
        <f t="shared" si="176"/>
        <v>8258</v>
      </c>
      <c r="J800" s="11">
        <f>J801</f>
        <v>0</v>
      </c>
      <c r="K800" s="11">
        <f>K801</f>
        <v>8258</v>
      </c>
    </row>
    <row r="801" spans="1:11" ht="144" customHeight="1" x14ac:dyDescent="0.2">
      <c r="A801" s="15" t="s">
        <v>717</v>
      </c>
      <c r="B801" s="8"/>
      <c r="C801" s="8" t="s">
        <v>526</v>
      </c>
      <c r="D801" s="8" t="s">
        <v>718</v>
      </c>
      <c r="E801" s="8"/>
      <c r="F801" s="11">
        <f t="shared" si="175"/>
        <v>8405</v>
      </c>
      <c r="G801" s="11">
        <f>G802</f>
        <v>0</v>
      </c>
      <c r="H801" s="11">
        <f>H802</f>
        <v>8405</v>
      </c>
      <c r="I801" s="11">
        <f t="shared" si="176"/>
        <v>8258</v>
      </c>
      <c r="J801" s="11">
        <f>J802</f>
        <v>0</v>
      </c>
      <c r="K801" s="11">
        <f>K802</f>
        <v>8258</v>
      </c>
    </row>
    <row r="802" spans="1:11" ht="105" customHeight="1" x14ac:dyDescent="0.2">
      <c r="A802" s="23" t="s">
        <v>719</v>
      </c>
      <c r="B802" s="9"/>
      <c r="C802" s="9" t="s">
        <v>526</v>
      </c>
      <c r="D802" s="9" t="s">
        <v>720</v>
      </c>
      <c r="E802" s="9"/>
      <c r="F802" s="12">
        <f t="shared" si="175"/>
        <v>8405</v>
      </c>
      <c r="G802" s="12">
        <f>G803+G804</f>
        <v>0</v>
      </c>
      <c r="H802" s="12">
        <f>H803+H804</f>
        <v>8405</v>
      </c>
      <c r="I802" s="12">
        <f t="shared" si="176"/>
        <v>8258</v>
      </c>
      <c r="J802" s="12">
        <f>J803+J804</f>
        <v>0</v>
      </c>
      <c r="K802" s="12">
        <f>K803+K804</f>
        <v>8258</v>
      </c>
    </row>
    <row r="803" spans="1:11" ht="211.15" customHeight="1" x14ac:dyDescent="0.2">
      <c r="A803" s="13" t="s">
        <v>17</v>
      </c>
      <c r="B803" s="9"/>
      <c r="C803" s="9" t="s">
        <v>526</v>
      </c>
      <c r="D803" s="9" t="s">
        <v>720</v>
      </c>
      <c r="E803" s="9" t="s">
        <v>11</v>
      </c>
      <c r="F803" s="12">
        <f t="shared" si="175"/>
        <v>6332</v>
      </c>
      <c r="G803" s="12"/>
      <c r="H803" s="12">
        <v>6332</v>
      </c>
      <c r="I803" s="12">
        <f t="shared" si="176"/>
        <v>6369</v>
      </c>
      <c r="J803" s="12"/>
      <c r="K803" s="12">
        <v>6369</v>
      </c>
    </row>
    <row r="804" spans="1:11" ht="104.25" customHeight="1" x14ac:dyDescent="0.2">
      <c r="A804" s="9" t="s">
        <v>18</v>
      </c>
      <c r="B804" s="9"/>
      <c r="C804" s="9" t="s">
        <v>526</v>
      </c>
      <c r="D804" s="9" t="s">
        <v>720</v>
      </c>
      <c r="E804" s="9" t="s">
        <v>12</v>
      </c>
      <c r="F804" s="12">
        <f t="shared" si="175"/>
        <v>2073</v>
      </c>
      <c r="G804" s="12"/>
      <c r="H804" s="12">
        <v>2073</v>
      </c>
      <c r="I804" s="12">
        <f t="shared" si="176"/>
        <v>1889</v>
      </c>
      <c r="J804" s="12"/>
      <c r="K804" s="12">
        <v>1889</v>
      </c>
    </row>
    <row r="805" spans="1:11" ht="56.25" customHeight="1" x14ac:dyDescent="0.2">
      <c r="A805" s="8" t="s">
        <v>506</v>
      </c>
      <c r="B805" s="8"/>
      <c r="C805" s="8" t="s">
        <v>507</v>
      </c>
      <c r="D805" s="8"/>
      <c r="E805" s="8"/>
      <c r="F805" s="11">
        <f t="shared" si="175"/>
        <v>814063.7</v>
      </c>
      <c r="G805" s="11">
        <f>G806+G811+G816+G988</f>
        <v>19387</v>
      </c>
      <c r="H805" s="11">
        <f>H806+H811+H816+H988</f>
        <v>794676.7</v>
      </c>
      <c r="I805" s="11">
        <f t="shared" si="176"/>
        <v>833974.9</v>
      </c>
      <c r="J805" s="11">
        <f>J806+J811+J816+J988</f>
        <v>19387</v>
      </c>
      <c r="K805" s="11">
        <f>K806+K811+K816+K988</f>
        <v>814587.9</v>
      </c>
    </row>
    <row r="806" spans="1:11" ht="167.25" customHeight="1" x14ac:dyDescent="0.2">
      <c r="A806" s="7" t="s">
        <v>937</v>
      </c>
      <c r="B806" s="8"/>
      <c r="C806" s="8" t="s">
        <v>507</v>
      </c>
      <c r="D806" s="8" t="s">
        <v>76</v>
      </c>
      <c r="E806" s="8"/>
      <c r="F806" s="11">
        <f t="shared" si="175"/>
        <v>3</v>
      </c>
      <c r="G806" s="11">
        <f t="shared" ref="G806:K809" si="186">G807</f>
        <v>3</v>
      </c>
      <c r="H806" s="11">
        <f t="shared" si="186"/>
        <v>0</v>
      </c>
      <c r="I806" s="11">
        <f t="shared" si="176"/>
        <v>3</v>
      </c>
      <c r="J806" s="11">
        <f t="shared" si="186"/>
        <v>3</v>
      </c>
      <c r="K806" s="11">
        <f t="shared" si="186"/>
        <v>0</v>
      </c>
    </row>
    <row r="807" spans="1:11" ht="194.45" customHeight="1" x14ac:dyDescent="0.2">
      <c r="A807" s="7" t="s">
        <v>980</v>
      </c>
      <c r="B807" s="8"/>
      <c r="C807" s="8" t="s">
        <v>507</v>
      </c>
      <c r="D807" s="8" t="s">
        <v>77</v>
      </c>
      <c r="E807" s="8"/>
      <c r="F807" s="11">
        <f t="shared" si="175"/>
        <v>3</v>
      </c>
      <c r="G807" s="11">
        <f t="shared" si="186"/>
        <v>3</v>
      </c>
      <c r="H807" s="11">
        <f t="shared" si="186"/>
        <v>0</v>
      </c>
      <c r="I807" s="11">
        <f t="shared" si="176"/>
        <v>3</v>
      </c>
      <c r="J807" s="11">
        <f t="shared" si="186"/>
        <v>3</v>
      </c>
      <c r="K807" s="11">
        <f t="shared" si="186"/>
        <v>0</v>
      </c>
    </row>
    <row r="808" spans="1:11" ht="189" customHeight="1" x14ac:dyDescent="0.2">
      <c r="A808" s="7" t="s">
        <v>542</v>
      </c>
      <c r="B808" s="8"/>
      <c r="C808" s="8" t="s">
        <v>507</v>
      </c>
      <c r="D808" s="8" t="s">
        <v>543</v>
      </c>
      <c r="E808" s="8"/>
      <c r="F808" s="11">
        <f t="shared" si="175"/>
        <v>3</v>
      </c>
      <c r="G808" s="11">
        <f t="shared" si="186"/>
        <v>3</v>
      </c>
      <c r="H808" s="11">
        <f t="shared" si="186"/>
        <v>0</v>
      </c>
      <c r="I808" s="11">
        <f t="shared" si="176"/>
        <v>3</v>
      </c>
      <c r="J808" s="11">
        <f t="shared" si="186"/>
        <v>3</v>
      </c>
      <c r="K808" s="11">
        <f t="shared" si="186"/>
        <v>0</v>
      </c>
    </row>
    <row r="809" spans="1:11" ht="33" x14ac:dyDescent="0.2">
      <c r="A809" s="23" t="s">
        <v>42</v>
      </c>
      <c r="B809" s="8"/>
      <c r="C809" s="9" t="s">
        <v>507</v>
      </c>
      <c r="D809" s="9" t="s">
        <v>544</v>
      </c>
      <c r="E809" s="9"/>
      <c r="F809" s="12">
        <f t="shared" si="175"/>
        <v>3</v>
      </c>
      <c r="G809" s="12">
        <f t="shared" si="186"/>
        <v>3</v>
      </c>
      <c r="H809" s="12">
        <f t="shared" si="186"/>
        <v>0</v>
      </c>
      <c r="I809" s="12">
        <f t="shared" si="176"/>
        <v>3</v>
      </c>
      <c r="J809" s="12">
        <f t="shared" si="186"/>
        <v>3</v>
      </c>
      <c r="K809" s="12">
        <f t="shared" si="186"/>
        <v>0</v>
      </c>
    </row>
    <row r="810" spans="1:11" ht="93" customHeight="1" x14ac:dyDescent="0.2">
      <c r="A810" s="9" t="s">
        <v>18</v>
      </c>
      <c r="B810" s="9"/>
      <c r="C810" s="9" t="s">
        <v>507</v>
      </c>
      <c r="D810" s="9" t="s">
        <v>544</v>
      </c>
      <c r="E810" s="9" t="s">
        <v>12</v>
      </c>
      <c r="F810" s="12">
        <f t="shared" si="175"/>
        <v>3</v>
      </c>
      <c r="G810" s="12">
        <v>3</v>
      </c>
      <c r="H810" s="12"/>
      <c r="I810" s="12">
        <f t="shared" si="176"/>
        <v>3</v>
      </c>
      <c r="J810" s="12">
        <v>3</v>
      </c>
      <c r="K810" s="12"/>
    </row>
    <row r="811" spans="1:11" ht="140.25" customHeight="1" x14ac:dyDescent="0.2">
      <c r="A811" s="7" t="s">
        <v>949</v>
      </c>
      <c r="B811" s="8"/>
      <c r="C811" s="8" t="s">
        <v>507</v>
      </c>
      <c r="D811" s="8" t="s">
        <v>127</v>
      </c>
      <c r="E811" s="8"/>
      <c r="F811" s="11">
        <f t="shared" si="175"/>
        <v>13142</v>
      </c>
      <c r="G811" s="11">
        <f t="shared" ref="G811:H814" si="187">G812</f>
        <v>3933</v>
      </c>
      <c r="H811" s="11">
        <f t="shared" si="187"/>
        <v>9209</v>
      </c>
      <c r="I811" s="11">
        <f t="shared" si="176"/>
        <v>5346</v>
      </c>
      <c r="J811" s="11">
        <f t="shared" ref="J811:K814" si="188">J812</f>
        <v>3933</v>
      </c>
      <c r="K811" s="11">
        <f t="shared" si="188"/>
        <v>1413</v>
      </c>
    </row>
    <row r="812" spans="1:11" ht="125.25" customHeight="1" x14ac:dyDescent="0.2">
      <c r="A812" s="7" t="s">
        <v>1104</v>
      </c>
      <c r="B812" s="8"/>
      <c r="C812" s="8" t="s">
        <v>507</v>
      </c>
      <c r="D812" s="8" t="s">
        <v>128</v>
      </c>
      <c r="E812" s="8"/>
      <c r="F812" s="11">
        <f t="shared" si="175"/>
        <v>13142</v>
      </c>
      <c r="G812" s="11">
        <f t="shared" si="187"/>
        <v>3933</v>
      </c>
      <c r="H812" s="11">
        <f t="shared" si="187"/>
        <v>9209</v>
      </c>
      <c r="I812" s="11">
        <f t="shared" si="176"/>
        <v>5346</v>
      </c>
      <c r="J812" s="11">
        <f t="shared" si="188"/>
        <v>3933</v>
      </c>
      <c r="K812" s="11">
        <f t="shared" si="188"/>
        <v>1413</v>
      </c>
    </row>
    <row r="813" spans="1:11" ht="174.75" customHeight="1" x14ac:dyDescent="0.2">
      <c r="A813" s="7" t="s">
        <v>545</v>
      </c>
      <c r="B813" s="8"/>
      <c r="C813" s="8" t="s">
        <v>507</v>
      </c>
      <c r="D813" s="8" t="s">
        <v>546</v>
      </c>
      <c r="E813" s="8"/>
      <c r="F813" s="11">
        <f t="shared" si="175"/>
        <v>13142</v>
      </c>
      <c r="G813" s="11">
        <f>G814</f>
        <v>3933</v>
      </c>
      <c r="H813" s="11">
        <f>H814</f>
        <v>9209</v>
      </c>
      <c r="I813" s="11">
        <f t="shared" si="176"/>
        <v>5346</v>
      </c>
      <c r="J813" s="11">
        <f>J814</f>
        <v>3933</v>
      </c>
      <c r="K813" s="11">
        <f>K814</f>
        <v>1413</v>
      </c>
    </row>
    <row r="814" spans="1:11" ht="71.25" customHeight="1" x14ac:dyDescent="0.2">
      <c r="A814" s="39" t="s">
        <v>1098</v>
      </c>
      <c r="B814" s="8"/>
      <c r="C814" s="9" t="s">
        <v>507</v>
      </c>
      <c r="D814" s="9" t="s">
        <v>889</v>
      </c>
      <c r="E814" s="9"/>
      <c r="F814" s="12">
        <f t="shared" si="175"/>
        <v>13142</v>
      </c>
      <c r="G814" s="12">
        <f t="shared" si="187"/>
        <v>3933</v>
      </c>
      <c r="H814" s="12">
        <f t="shared" si="187"/>
        <v>9209</v>
      </c>
      <c r="I814" s="12">
        <f t="shared" si="176"/>
        <v>5346</v>
      </c>
      <c r="J814" s="12">
        <f t="shared" si="188"/>
        <v>3933</v>
      </c>
      <c r="K814" s="12">
        <f t="shared" si="188"/>
        <v>1413</v>
      </c>
    </row>
    <row r="815" spans="1:11" ht="57.75" customHeight="1" x14ac:dyDescent="0.2">
      <c r="A815" s="23" t="s">
        <v>22</v>
      </c>
      <c r="B815" s="9"/>
      <c r="C815" s="9" t="s">
        <v>507</v>
      </c>
      <c r="D815" s="9" t="s">
        <v>889</v>
      </c>
      <c r="E815" s="9" t="s">
        <v>23</v>
      </c>
      <c r="F815" s="12">
        <f t="shared" si="175"/>
        <v>13142</v>
      </c>
      <c r="G815" s="12">
        <f>3933</f>
        <v>3933</v>
      </c>
      <c r="H815" s="12">
        <f>2158-745+7796</f>
        <v>9209</v>
      </c>
      <c r="I815" s="12">
        <f t="shared" si="176"/>
        <v>5346</v>
      </c>
      <c r="J815" s="12">
        <f>3933</f>
        <v>3933</v>
      </c>
      <c r="K815" s="12">
        <f>2158-745</f>
        <v>1413</v>
      </c>
    </row>
    <row r="816" spans="1:11" ht="129.75" customHeight="1" x14ac:dyDescent="0.2">
      <c r="A816" s="7" t="s">
        <v>947</v>
      </c>
      <c r="B816" s="8"/>
      <c r="C816" s="8" t="s">
        <v>507</v>
      </c>
      <c r="D816" s="8" t="s">
        <v>402</v>
      </c>
      <c r="E816" s="8"/>
      <c r="F816" s="11">
        <f t="shared" si="175"/>
        <v>799305.7</v>
      </c>
      <c r="G816" s="11">
        <f>G817+G931+G945+G979</f>
        <v>13838</v>
      </c>
      <c r="H816" s="11">
        <f>H817+H931+H945+H979</f>
        <v>785467.7</v>
      </c>
      <c r="I816" s="11">
        <f t="shared" si="176"/>
        <v>827012.9</v>
      </c>
      <c r="J816" s="11">
        <f>J817+J931+J945+J979</f>
        <v>13838</v>
      </c>
      <c r="K816" s="11">
        <f>K817+K931+K945+K979</f>
        <v>813174.9</v>
      </c>
    </row>
    <row r="817" spans="1:11" ht="106.5" customHeight="1" x14ac:dyDescent="0.2">
      <c r="A817" s="7" t="s">
        <v>547</v>
      </c>
      <c r="B817" s="8"/>
      <c r="C817" s="8" t="s">
        <v>507</v>
      </c>
      <c r="D817" s="8" t="s">
        <v>519</v>
      </c>
      <c r="E817" s="8"/>
      <c r="F817" s="11">
        <f t="shared" si="175"/>
        <v>789903.7</v>
      </c>
      <c r="G817" s="11">
        <f>G818+G823+G828+G832+G835+G838+G842+G846+G850+G854+G858+G862+G866+G870+G874+G878+G882+G886+G890+G894+G897+G900+G904+G908+G912+G916+G920+G924+G928</f>
        <v>9954</v>
      </c>
      <c r="H817" s="11">
        <f>H818+H823+H828+H832+H835+H838+H842+H846+H850+H854+H858+H862+H866+H870+H874+H878+H882+H886+H890+H894+H897+H900+H904+H908+H912+H916+H920+H924+H928</f>
        <v>779949.7</v>
      </c>
      <c r="I817" s="11">
        <f t="shared" si="176"/>
        <v>817164.9</v>
      </c>
      <c r="J817" s="11">
        <f>J818+J823+J828+J832+J835+J838+J842+J846+J850+J854+J858+J862+J866+J870+J874+J878+J882+J886+J890+J894+J897+J900+J904+J908+J912+J916+J920+J924+J928</f>
        <v>9954</v>
      </c>
      <c r="K817" s="11">
        <f>K818+K823+K828+K832+K835+K838+K842+K846+K850+K854+K858+K862+K866+K870+K874+K878+K882+K886+K890+K894+K897+K900+K904+K908+K912+K916+K920+K924+K928</f>
        <v>807210.9</v>
      </c>
    </row>
    <row r="818" spans="1:11" ht="213" customHeight="1" x14ac:dyDescent="0.2">
      <c r="A818" s="7" t="s">
        <v>733</v>
      </c>
      <c r="B818" s="8"/>
      <c r="C818" s="8" t="s">
        <v>507</v>
      </c>
      <c r="D818" s="8" t="s">
        <v>548</v>
      </c>
      <c r="E818" s="8"/>
      <c r="F818" s="11">
        <f t="shared" si="175"/>
        <v>1443</v>
      </c>
      <c r="G818" s="11">
        <f>G819+G821</f>
        <v>1443</v>
      </c>
      <c r="H818" s="11">
        <f>H819+H821</f>
        <v>0</v>
      </c>
      <c r="I818" s="11">
        <f t="shared" si="176"/>
        <v>1443</v>
      </c>
      <c r="J818" s="11">
        <f>J819+J821</f>
        <v>1443</v>
      </c>
      <c r="K818" s="11">
        <f>K819+K821</f>
        <v>0</v>
      </c>
    </row>
    <row r="819" spans="1:11" ht="67.5" customHeight="1" x14ac:dyDescent="0.2">
      <c r="A819" s="23" t="s">
        <v>523</v>
      </c>
      <c r="B819" s="8"/>
      <c r="C819" s="9" t="s">
        <v>507</v>
      </c>
      <c r="D819" s="9" t="s">
        <v>549</v>
      </c>
      <c r="E819" s="9"/>
      <c r="F819" s="12">
        <f t="shared" si="175"/>
        <v>12</v>
      </c>
      <c r="G819" s="12">
        <f>G820</f>
        <v>12</v>
      </c>
      <c r="H819" s="12">
        <f>H820</f>
        <v>0</v>
      </c>
      <c r="I819" s="12">
        <f t="shared" si="176"/>
        <v>12</v>
      </c>
      <c r="J819" s="12">
        <f>J820</f>
        <v>12</v>
      </c>
      <c r="K819" s="12">
        <f>K820</f>
        <v>0</v>
      </c>
    </row>
    <row r="820" spans="1:11" ht="87" customHeight="1" x14ac:dyDescent="0.2">
      <c r="A820" s="9" t="s">
        <v>18</v>
      </c>
      <c r="B820" s="9"/>
      <c r="C820" s="9" t="s">
        <v>507</v>
      </c>
      <c r="D820" s="9" t="s">
        <v>549</v>
      </c>
      <c r="E820" s="9" t="s">
        <v>12</v>
      </c>
      <c r="F820" s="12">
        <f t="shared" si="175"/>
        <v>12</v>
      </c>
      <c r="G820" s="12">
        <v>12</v>
      </c>
      <c r="H820" s="12"/>
      <c r="I820" s="12">
        <f t="shared" si="176"/>
        <v>12</v>
      </c>
      <c r="J820" s="12">
        <v>12</v>
      </c>
      <c r="K820" s="12"/>
    </row>
    <row r="821" spans="1:11" ht="153.75" customHeight="1" x14ac:dyDescent="0.2">
      <c r="A821" s="23" t="s">
        <v>550</v>
      </c>
      <c r="B821" s="9"/>
      <c r="C821" s="9" t="s">
        <v>507</v>
      </c>
      <c r="D821" s="9" t="s">
        <v>551</v>
      </c>
      <c r="E821" s="9"/>
      <c r="F821" s="12">
        <f t="shared" si="175"/>
        <v>1431</v>
      </c>
      <c r="G821" s="12">
        <f>G822</f>
        <v>1431</v>
      </c>
      <c r="H821" s="12">
        <f>H822</f>
        <v>0</v>
      </c>
      <c r="I821" s="12">
        <f t="shared" si="176"/>
        <v>1431</v>
      </c>
      <c r="J821" s="12">
        <f>J822</f>
        <v>1431</v>
      </c>
      <c r="K821" s="12">
        <f>K822</f>
        <v>0</v>
      </c>
    </row>
    <row r="822" spans="1:11" ht="68.25" customHeight="1" x14ac:dyDescent="0.2">
      <c r="A822" s="23" t="s">
        <v>22</v>
      </c>
      <c r="B822" s="9"/>
      <c r="C822" s="9" t="s">
        <v>507</v>
      </c>
      <c r="D822" s="9" t="s">
        <v>551</v>
      </c>
      <c r="E822" s="9" t="s">
        <v>23</v>
      </c>
      <c r="F822" s="12">
        <f t="shared" si="175"/>
        <v>1431</v>
      </c>
      <c r="G822" s="12">
        <v>1431</v>
      </c>
      <c r="H822" s="12"/>
      <c r="I822" s="12">
        <f t="shared" si="176"/>
        <v>1431</v>
      </c>
      <c r="J822" s="12">
        <v>1431</v>
      </c>
      <c r="K822" s="12"/>
    </row>
    <row r="823" spans="1:11" ht="408.75" customHeight="1" x14ac:dyDescent="0.2">
      <c r="A823" s="40" t="s">
        <v>897</v>
      </c>
      <c r="B823" s="9"/>
      <c r="C823" s="8" t="s">
        <v>507</v>
      </c>
      <c r="D823" s="8" t="s">
        <v>552</v>
      </c>
      <c r="E823" s="8"/>
      <c r="F823" s="11">
        <f t="shared" si="175"/>
        <v>451</v>
      </c>
      <c r="G823" s="11">
        <f>G824+G826</f>
        <v>451</v>
      </c>
      <c r="H823" s="11">
        <f>H824+H826</f>
        <v>0</v>
      </c>
      <c r="I823" s="11">
        <f t="shared" si="176"/>
        <v>451</v>
      </c>
      <c r="J823" s="11">
        <f>J824+J826</f>
        <v>451</v>
      </c>
      <c r="K823" s="11">
        <f>K824+K826</f>
        <v>0</v>
      </c>
    </row>
    <row r="824" spans="1:11" ht="88.5" customHeight="1" x14ac:dyDescent="0.2">
      <c r="A824" s="23" t="s">
        <v>553</v>
      </c>
      <c r="B824" s="9"/>
      <c r="C824" s="9" t="s">
        <v>507</v>
      </c>
      <c r="D824" s="9" t="s">
        <v>554</v>
      </c>
      <c r="E824" s="9"/>
      <c r="F824" s="12">
        <f t="shared" si="175"/>
        <v>447</v>
      </c>
      <c r="G824" s="12">
        <f>G825</f>
        <v>447</v>
      </c>
      <c r="H824" s="12">
        <f>H825</f>
        <v>0</v>
      </c>
      <c r="I824" s="12">
        <f t="shared" si="176"/>
        <v>447</v>
      </c>
      <c r="J824" s="12">
        <f>J825</f>
        <v>447</v>
      </c>
      <c r="K824" s="12">
        <f>K825</f>
        <v>0</v>
      </c>
    </row>
    <row r="825" spans="1:11" ht="49.5" x14ac:dyDescent="0.2">
      <c r="A825" s="23" t="s">
        <v>22</v>
      </c>
      <c r="B825" s="9"/>
      <c r="C825" s="9" t="s">
        <v>507</v>
      </c>
      <c r="D825" s="9" t="s">
        <v>554</v>
      </c>
      <c r="E825" s="9" t="s">
        <v>23</v>
      </c>
      <c r="F825" s="12">
        <f t="shared" si="175"/>
        <v>447</v>
      </c>
      <c r="G825" s="12">
        <v>447</v>
      </c>
      <c r="H825" s="12"/>
      <c r="I825" s="12">
        <f t="shared" ref="I825:I877" si="189">J825+K825</f>
        <v>447</v>
      </c>
      <c r="J825" s="12">
        <v>447</v>
      </c>
      <c r="K825" s="12"/>
    </row>
    <row r="826" spans="1:11" ht="65.25" customHeight="1" x14ac:dyDescent="0.2">
      <c r="A826" s="23" t="s">
        <v>523</v>
      </c>
      <c r="B826" s="9"/>
      <c r="C826" s="9" t="s">
        <v>507</v>
      </c>
      <c r="D826" s="9" t="s">
        <v>776</v>
      </c>
      <c r="E826" s="9"/>
      <c r="F826" s="12">
        <f t="shared" si="175"/>
        <v>4</v>
      </c>
      <c r="G826" s="12">
        <f>G827</f>
        <v>4</v>
      </c>
      <c r="H826" s="12">
        <f>H827</f>
        <v>0</v>
      </c>
      <c r="I826" s="12">
        <f t="shared" si="189"/>
        <v>4</v>
      </c>
      <c r="J826" s="12">
        <f>J827</f>
        <v>4</v>
      </c>
      <c r="K826" s="12">
        <f>K827</f>
        <v>0</v>
      </c>
    </row>
    <row r="827" spans="1:11" ht="93" customHeight="1" x14ac:dyDescent="0.2">
      <c r="A827" s="9" t="s">
        <v>18</v>
      </c>
      <c r="B827" s="9"/>
      <c r="C827" s="9" t="s">
        <v>507</v>
      </c>
      <c r="D827" s="9" t="s">
        <v>776</v>
      </c>
      <c r="E827" s="9" t="s">
        <v>12</v>
      </c>
      <c r="F827" s="12">
        <f t="shared" si="175"/>
        <v>4</v>
      </c>
      <c r="G827" s="12">
        <v>4</v>
      </c>
      <c r="H827" s="12"/>
      <c r="I827" s="12">
        <f t="shared" si="189"/>
        <v>4</v>
      </c>
      <c r="J827" s="12">
        <v>4</v>
      </c>
      <c r="K827" s="12"/>
    </row>
    <row r="828" spans="1:11" ht="123.75" customHeight="1" x14ac:dyDescent="0.2">
      <c r="A828" s="15" t="s">
        <v>555</v>
      </c>
      <c r="B828" s="8"/>
      <c r="C828" s="8" t="s">
        <v>507</v>
      </c>
      <c r="D828" s="8" t="s">
        <v>556</v>
      </c>
      <c r="E828" s="8"/>
      <c r="F828" s="11">
        <f t="shared" si="175"/>
        <v>2740</v>
      </c>
      <c r="G828" s="11">
        <f>G829</f>
        <v>2740</v>
      </c>
      <c r="H828" s="11">
        <f>H829</f>
        <v>0</v>
      </c>
      <c r="I828" s="11">
        <f t="shared" si="189"/>
        <v>2740</v>
      </c>
      <c r="J828" s="11">
        <f>J829</f>
        <v>2740</v>
      </c>
      <c r="K828" s="11">
        <f>K829</f>
        <v>0</v>
      </c>
    </row>
    <row r="829" spans="1:11" ht="138.75" customHeight="1" x14ac:dyDescent="0.2">
      <c r="A829" s="23" t="s">
        <v>557</v>
      </c>
      <c r="B829" s="9"/>
      <c r="C829" s="9" t="s">
        <v>507</v>
      </c>
      <c r="D829" s="9" t="s">
        <v>558</v>
      </c>
      <c r="E829" s="9"/>
      <c r="F829" s="12">
        <f t="shared" si="175"/>
        <v>2740</v>
      </c>
      <c r="G829" s="12">
        <f>G830+G831</f>
        <v>2740</v>
      </c>
      <c r="H829" s="12">
        <f>H830+H831</f>
        <v>0</v>
      </c>
      <c r="I829" s="12">
        <f t="shared" si="189"/>
        <v>2740</v>
      </c>
      <c r="J829" s="12">
        <f>J830+J831</f>
        <v>2740</v>
      </c>
      <c r="K829" s="12">
        <f>K830+K831</f>
        <v>0</v>
      </c>
    </row>
    <row r="830" spans="1:11" ht="93" customHeight="1" x14ac:dyDescent="0.2">
      <c r="A830" s="9" t="s">
        <v>18</v>
      </c>
      <c r="B830" s="9"/>
      <c r="C830" s="9" t="s">
        <v>507</v>
      </c>
      <c r="D830" s="9" t="s">
        <v>558</v>
      </c>
      <c r="E830" s="9" t="s">
        <v>12</v>
      </c>
      <c r="F830" s="12">
        <f t="shared" si="175"/>
        <v>2592</v>
      </c>
      <c r="G830" s="12">
        <v>2592</v>
      </c>
      <c r="H830" s="12"/>
      <c r="I830" s="12">
        <f t="shared" si="189"/>
        <v>2592</v>
      </c>
      <c r="J830" s="12">
        <v>2592</v>
      </c>
      <c r="K830" s="12"/>
    </row>
    <row r="831" spans="1:11" ht="93" customHeight="1" x14ac:dyDescent="0.2">
      <c r="A831" s="23" t="s">
        <v>22</v>
      </c>
      <c r="B831" s="9"/>
      <c r="C831" s="9" t="s">
        <v>507</v>
      </c>
      <c r="D831" s="9" t="s">
        <v>558</v>
      </c>
      <c r="E831" s="9" t="s">
        <v>23</v>
      </c>
      <c r="F831" s="12">
        <f t="shared" si="175"/>
        <v>148</v>
      </c>
      <c r="G831" s="12">
        <v>148</v>
      </c>
      <c r="H831" s="12"/>
      <c r="I831" s="12">
        <f>J831+K831</f>
        <v>148</v>
      </c>
      <c r="J831" s="12">
        <v>148</v>
      </c>
      <c r="K831" s="12"/>
    </row>
    <row r="832" spans="1:11" ht="369.6" customHeight="1" x14ac:dyDescent="0.2">
      <c r="A832" s="41" t="s">
        <v>560</v>
      </c>
      <c r="B832" s="8"/>
      <c r="C832" s="8" t="s">
        <v>507</v>
      </c>
      <c r="D832" s="8" t="s">
        <v>561</v>
      </c>
      <c r="E832" s="8"/>
      <c r="F832" s="11">
        <f t="shared" si="175"/>
        <v>70</v>
      </c>
      <c r="G832" s="11">
        <f>G833</f>
        <v>70</v>
      </c>
      <c r="H832" s="11">
        <f>H833</f>
        <v>0</v>
      </c>
      <c r="I832" s="11">
        <f t="shared" si="189"/>
        <v>70</v>
      </c>
      <c r="J832" s="11">
        <f>J833</f>
        <v>70</v>
      </c>
      <c r="K832" s="11">
        <f>K833</f>
        <v>0</v>
      </c>
    </row>
    <row r="833" spans="1:11" ht="390.6" customHeight="1" x14ac:dyDescent="0.2">
      <c r="A833" s="42" t="s">
        <v>562</v>
      </c>
      <c r="B833" s="8"/>
      <c r="C833" s="9" t="s">
        <v>507</v>
      </c>
      <c r="D833" s="9" t="s">
        <v>563</v>
      </c>
      <c r="E833" s="9"/>
      <c r="F833" s="12">
        <f t="shared" si="175"/>
        <v>70</v>
      </c>
      <c r="G833" s="12">
        <f>G834</f>
        <v>70</v>
      </c>
      <c r="H833" s="12">
        <f>H834</f>
        <v>0</v>
      </c>
      <c r="I833" s="12">
        <f t="shared" si="189"/>
        <v>70</v>
      </c>
      <c r="J833" s="12">
        <f>J834</f>
        <v>70</v>
      </c>
      <c r="K833" s="12">
        <f>K834</f>
        <v>0</v>
      </c>
    </row>
    <row r="834" spans="1:11" ht="55.5" customHeight="1" x14ac:dyDescent="0.2">
      <c r="A834" s="23" t="s">
        <v>22</v>
      </c>
      <c r="B834" s="9"/>
      <c r="C834" s="9" t="s">
        <v>507</v>
      </c>
      <c r="D834" s="9" t="s">
        <v>563</v>
      </c>
      <c r="E834" s="9" t="s">
        <v>23</v>
      </c>
      <c r="F834" s="12">
        <f t="shared" si="175"/>
        <v>70</v>
      </c>
      <c r="G834" s="12">
        <v>70</v>
      </c>
      <c r="H834" s="12"/>
      <c r="I834" s="12">
        <f t="shared" si="189"/>
        <v>70</v>
      </c>
      <c r="J834" s="12">
        <v>70</v>
      </c>
      <c r="K834" s="12"/>
    </row>
    <row r="835" spans="1:11" ht="141" customHeight="1" x14ac:dyDescent="0.2">
      <c r="A835" s="15" t="s">
        <v>564</v>
      </c>
      <c r="B835" s="8"/>
      <c r="C835" s="8" t="s">
        <v>507</v>
      </c>
      <c r="D835" s="8" t="s">
        <v>565</v>
      </c>
      <c r="E835" s="8"/>
      <c r="F835" s="11">
        <f t="shared" si="175"/>
        <v>250</v>
      </c>
      <c r="G835" s="11">
        <f>G836</f>
        <v>250</v>
      </c>
      <c r="H835" s="11">
        <f>H836</f>
        <v>0</v>
      </c>
      <c r="I835" s="11">
        <f t="shared" si="189"/>
        <v>250</v>
      </c>
      <c r="J835" s="11">
        <f>J836</f>
        <v>250</v>
      </c>
      <c r="K835" s="11">
        <f>K836</f>
        <v>0</v>
      </c>
    </row>
    <row r="836" spans="1:11" ht="77.25" customHeight="1" x14ac:dyDescent="0.2">
      <c r="A836" s="23" t="s">
        <v>566</v>
      </c>
      <c r="B836" s="9"/>
      <c r="C836" s="9" t="s">
        <v>507</v>
      </c>
      <c r="D836" s="9" t="s">
        <v>567</v>
      </c>
      <c r="E836" s="9"/>
      <c r="F836" s="12">
        <f t="shared" si="175"/>
        <v>250</v>
      </c>
      <c r="G836" s="12">
        <f>G837</f>
        <v>250</v>
      </c>
      <c r="H836" s="12">
        <f>H837</f>
        <v>0</v>
      </c>
      <c r="I836" s="12">
        <f t="shared" si="189"/>
        <v>250</v>
      </c>
      <c r="J836" s="12">
        <f>J837</f>
        <v>250</v>
      </c>
      <c r="K836" s="12">
        <f>K837</f>
        <v>0</v>
      </c>
    </row>
    <row r="837" spans="1:11" ht="93" customHeight="1" x14ac:dyDescent="0.2">
      <c r="A837" s="9" t="s">
        <v>18</v>
      </c>
      <c r="B837" s="9"/>
      <c r="C837" s="9" t="s">
        <v>507</v>
      </c>
      <c r="D837" s="9" t="s">
        <v>567</v>
      </c>
      <c r="E837" s="9" t="s">
        <v>12</v>
      </c>
      <c r="F837" s="12">
        <f t="shared" si="175"/>
        <v>250</v>
      </c>
      <c r="G837" s="12">
        <v>250</v>
      </c>
      <c r="H837" s="12"/>
      <c r="I837" s="12">
        <f t="shared" si="189"/>
        <v>250</v>
      </c>
      <c r="J837" s="12">
        <v>250</v>
      </c>
      <c r="K837" s="12"/>
    </row>
    <row r="838" spans="1:11" ht="273" customHeight="1" x14ac:dyDescent="0.2">
      <c r="A838" s="8" t="s">
        <v>1165</v>
      </c>
      <c r="B838" s="8"/>
      <c r="C838" s="8" t="s">
        <v>507</v>
      </c>
      <c r="D838" s="8" t="s">
        <v>568</v>
      </c>
      <c r="E838" s="8"/>
      <c r="F838" s="11">
        <f t="shared" si="175"/>
        <v>201683.7</v>
      </c>
      <c r="G838" s="11">
        <f>G839</f>
        <v>0</v>
      </c>
      <c r="H838" s="11">
        <f>H839</f>
        <v>201683.7</v>
      </c>
      <c r="I838" s="11">
        <f t="shared" si="189"/>
        <v>201683.7</v>
      </c>
      <c r="J838" s="11">
        <f>J839</f>
        <v>0</v>
      </c>
      <c r="K838" s="11">
        <f>K839</f>
        <v>201683.7</v>
      </c>
    </row>
    <row r="839" spans="1:11" ht="72" customHeight="1" x14ac:dyDescent="0.2">
      <c r="A839" s="39" t="s">
        <v>868</v>
      </c>
      <c r="B839" s="8"/>
      <c r="C839" s="9" t="s">
        <v>507</v>
      </c>
      <c r="D839" s="9" t="s">
        <v>569</v>
      </c>
      <c r="E839" s="9"/>
      <c r="F839" s="12">
        <f t="shared" si="175"/>
        <v>201683.7</v>
      </c>
      <c r="G839" s="12">
        <f>G840+G841</f>
        <v>0</v>
      </c>
      <c r="H839" s="12">
        <f>H840+H841</f>
        <v>201683.7</v>
      </c>
      <c r="I839" s="12">
        <f t="shared" si="189"/>
        <v>201683.7</v>
      </c>
      <c r="J839" s="12">
        <f>J840+J841</f>
        <v>0</v>
      </c>
      <c r="K839" s="12">
        <f>K840+K841</f>
        <v>201683.7</v>
      </c>
    </row>
    <row r="840" spans="1:11" ht="93" customHeight="1" x14ac:dyDescent="0.2">
      <c r="A840" s="9" t="s">
        <v>18</v>
      </c>
      <c r="B840" s="9"/>
      <c r="C840" s="9" t="s">
        <v>507</v>
      </c>
      <c r="D840" s="9" t="s">
        <v>569</v>
      </c>
      <c r="E840" s="9" t="s">
        <v>12</v>
      </c>
      <c r="F840" s="12">
        <f t="shared" si="175"/>
        <v>2064.6999999999998</v>
      </c>
      <c r="G840" s="12"/>
      <c r="H840" s="12">
        <f>2065-0.3</f>
        <v>2064.6999999999998</v>
      </c>
      <c r="I840" s="12">
        <f t="shared" si="189"/>
        <v>2064.6999999999998</v>
      </c>
      <c r="J840" s="12"/>
      <c r="K840" s="12">
        <f>2065-0.3</f>
        <v>2064.6999999999998</v>
      </c>
    </row>
    <row r="841" spans="1:11" ht="60.75" customHeight="1" x14ac:dyDescent="0.2">
      <c r="A841" s="23" t="s">
        <v>22</v>
      </c>
      <c r="B841" s="9"/>
      <c r="C841" s="9" t="s">
        <v>507</v>
      </c>
      <c r="D841" s="9" t="s">
        <v>569</v>
      </c>
      <c r="E841" s="9" t="s">
        <v>23</v>
      </c>
      <c r="F841" s="12">
        <f t="shared" si="175"/>
        <v>199619</v>
      </c>
      <c r="G841" s="12"/>
      <c r="H841" s="12">
        <v>199619</v>
      </c>
      <c r="I841" s="12">
        <f t="shared" si="189"/>
        <v>199619</v>
      </c>
      <c r="J841" s="12"/>
      <c r="K841" s="12">
        <v>199619</v>
      </c>
    </row>
    <row r="842" spans="1:11" ht="190.5" customHeight="1" x14ac:dyDescent="0.2">
      <c r="A842" s="15" t="s">
        <v>570</v>
      </c>
      <c r="B842" s="8"/>
      <c r="C842" s="8" t="s">
        <v>507</v>
      </c>
      <c r="D842" s="8" t="s">
        <v>571</v>
      </c>
      <c r="E842" s="8"/>
      <c r="F842" s="11">
        <f t="shared" si="175"/>
        <v>120895</v>
      </c>
      <c r="G842" s="11">
        <f>G843</f>
        <v>0</v>
      </c>
      <c r="H842" s="11">
        <f>H843</f>
        <v>120895</v>
      </c>
      <c r="I842" s="11">
        <f t="shared" si="189"/>
        <v>125667</v>
      </c>
      <c r="J842" s="11">
        <f>J843</f>
        <v>0</v>
      </c>
      <c r="K842" s="11">
        <f>K843</f>
        <v>125667</v>
      </c>
    </row>
    <row r="843" spans="1:11" ht="140.25" customHeight="1" x14ac:dyDescent="0.2">
      <c r="A843" s="23" t="s">
        <v>1135</v>
      </c>
      <c r="B843" s="8"/>
      <c r="C843" s="9" t="s">
        <v>507</v>
      </c>
      <c r="D843" s="9" t="s">
        <v>572</v>
      </c>
      <c r="E843" s="9"/>
      <c r="F843" s="12">
        <f t="shared" si="175"/>
        <v>120895</v>
      </c>
      <c r="G843" s="12">
        <f>G844+G845</f>
        <v>0</v>
      </c>
      <c r="H843" s="12">
        <f>H844+H845</f>
        <v>120895</v>
      </c>
      <c r="I843" s="12">
        <f t="shared" si="189"/>
        <v>125667</v>
      </c>
      <c r="J843" s="12">
        <f>J844+J845</f>
        <v>0</v>
      </c>
      <c r="K843" s="12">
        <f>K844+K845</f>
        <v>125667</v>
      </c>
    </row>
    <row r="844" spans="1:11" ht="93" customHeight="1" x14ac:dyDescent="0.2">
      <c r="A844" s="9" t="s">
        <v>18</v>
      </c>
      <c r="B844" s="9"/>
      <c r="C844" s="9" t="s">
        <v>507</v>
      </c>
      <c r="D844" s="9" t="s">
        <v>572</v>
      </c>
      <c r="E844" s="9" t="s">
        <v>12</v>
      </c>
      <c r="F844" s="12">
        <f t="shared" si="175"/>
        <v>1235</v>
      </c>
      <c r="G844" s="12"/>
      <c r="H844" s="12">
        <v>1235</v>
      </c>
      <c r="I844" s="12">
        <f t="shared" si="189"/>
        <v>1283</v>
      </c>
      <c r="J844" s="12"/>
      <c r="K844" s="12">
        <v>1283</v>
      </c>
    </row>
    <row r="845" spans="1:11" ht="61.5" customHeight="1" x14ac:dyDescent="0.2">
      <c r="A845" s="23" t="s">
        <v>22</v>
      </c>
      <c r="B845" s="9"/>
      <c r="C845" s="9" t="s">
        <v>507</v>
      </c>
      <c r="D845" s="9" t="s">
        <v>572</v>
      </c>
      <c r="E845" s="9" t="s">
        <v>23</v>
      </c>
      <c r="F845" s="12">
        <f t="shared" si="175"/>
        <v>119660</v>
      </c>
      <c r="G845" s="12"/>
      <c r="H845" s="12">
        <v>119660</v>
      </c>
      <c r="I845" s="12">
        <f t="shared" si="189"/>
        <v>124384</v>
      </c>
      <c r="J845" s="12"/>
      <c r="K845" s="12">
        <v>124384</v>
      </c>
    </row>
    <row r="846" spans="1:11" ht="282" customHeight="1" x14ac:dyDescent="0.2">
      <c r="A846" s="15" t="s">
        <v>573</v>
      </c>
      <c r="B846" s="8"/>
      <c r="C846" s="8" t="s">
        <v>507</v>
      </c>
      <c r="D846" s="8" t="s">
        <v>574</v>
      </c>
      <c r="E846" s="8"/>
      <c r="F846" s="11">
        <f t="shared" si="175"/>
        <v>6811</v>
      </c>
      <c r="G846" s="11">
        <f>G847</f>
        <v>0</v>
      </c>
      <c r="H846" s="11">
        <f>H847</f>
        <v>6811</v>
      </c>
      <c r="I846" s="11">
        <f t="shared" si="189"/>
        <v>7083</v>
      </c>
      <c r="J846" s="11">
        <f>J847</f>
        <v>0</v>
      </c>
      <c r="K846" s="11">
        <f>K847</f>
        <v>7083</v>
      </c>
    </row>
    <row r="847" spans="1:11" ht="226.5" customHeight="1" x14ac:dyDescent="0.2">
      <c r="A847" s="13" t="s">
        <v>575</v>
      </c>
      <c r="B847" s="9"/>
      <c r="C847" s="9" t="s">
        <v>507</v>
      </c>
      <c r="D847" s="9" t="s">
        <v>576</v>
      </c>
      <c r="E847" s="9"/>
      <c r="F847" s="12">
        <f t="shared" si="175"/>
        <v>6811</v>
      </c>
      <c r="G847" s="12">
        <f>G848+G849</f>
        <v>0</v>
      </c>
      <c r="H847" s="12">
        <f>H848+H849</f>
        <v>6811</v>
      </c>
      <c r="I847" s="12">
        <f t="shared" si="189"/>
        <v>7083</v>
      </c>
      <c r="J847" s="12">
        <f>J848+J849</f>
        <v>0</v>
      </c>
      <c r="K847" s="12">
        <f>K848+K849</f>
        <v>7083</v>
      </c>
    </row>
    <row r="848" spans="1:11" ht="91.5" customHeight="1" x14ac:dyDescent="0.2">
      <c r="A848" s="9" t="s">
        <v>18</v>
      </c>
      <c r="B848" s="9"/>
      <c r="C848" s="9" t="s">
        <v>507</v>
      </c>
      <c r="D848" s="9" t="s">
        <v>576</v>
      </c>
      <c r="E848" s="9" t="s">
        <v>12</v>
      </c>
      <c r="F848" s="12">
        <f t="shared" si="175"/>
        <v>71</v>
      </c>
      <c r="G848" s="12"/>
      <c r="H848" s="12">
        <v>71</v>
      </c>
      <c r="I848" s="12">
        <f t="shared" si="189"/>
        <v>73</v>
      </c>
      <c r="J848" s="12"/>
      <c r="K848" s="12">
        <v>73</v>
      </c>
    </row>
    <row r="849" spans="1:11" ht="56.25" customHeight="1" x14ac:dyDescent="0.2">
      <c r="A849" s="23" t="s">
        <v>22</v>
      </c>
      <c r="B849" s="9"/>
      <c r="C849" s="9" t="s">
        <v>507</v>
      </c>
      <c r="D849" s="9" t="s">
        <v>576</v>
      </c>
      <c r="E849" s="9" t="s">
        <v>23</v>
      </c>
      <c r="F849" s="12">
        <f t="shared" si="175"/>
        <v>6740</v>
      </c>
      <c r="G849" s="12"/>
      <c r="H849" s="12">
        <v>6740</v>
      </c>
      <c r="I849" s="12">
        <f t="shared" si="189"/>
        <v>7010</v>
      </c>
      <c r="J849" s="12"/>
      <c r="K849" s="12">
        <v>7010</v>
      </c>
    </row>
    <row r="850" spans="1:11" ht="191.25" customHeight="1" x14ac:dyDescent="0.2">
      <c r="A850" s="15" t="s">
        <v>577</v>
      </c>
      <c r="B850" s="8"/>
      <c r="C850" s="8" t="s">
        <v>507</v>
      </c>
      <c r="D850" s="8" t="s">
        <v>578</v>
      </c>
      <c r="E850" s="8"/>
      <c r="F850" s="11">
        <f t="shared" si="175"/>
        <v>28542</v>
      </c>
      <c r="G850" s="11">
        <f>G851</f>
        <v>0</v>
      </c>
      <c r="H850" s="11">
        <f>H851</f>
        <v>28542</v>
      </c>
      <c r="I850" s="11">
        <f t="shared" si="189"/>
        <v>29969</v>
      </c>
      <c r="J850" s="11">
        <f>J851</f>
        <v>0</v>
      </c>
      <c r="K850" s="11">
        <f>K851</f>
        <v>29969</v>
      </c>
    </row>
    <row r="851" spans="1:11" ht="141" customHeight="1" x14ac:dyDescent="0.2">
      <c r="A851" s="23" t="s">
        <v>579</v>
      </c>
      <c r="B851" s="9"/>
      <c r="C851" s="9" t="s">
        <v>507</v>
      </c>
      <c r="D851" s="9" t="s">
        <v>580</v>
      </c>
      <c r="E851" s="9"/>
      <c r="F851" s="12">
        <f t="shared" si="175"/>
        <v>28542</v>
      </c>
      <c r="G851" s="12">
        <f>G852+G853</f>
        <v>0</v>
      </c>
      <c r="H851" s="12">
        <f>H852+H853</f>
        <v>28542</v>
      </c>
      <c r="I851" s="12">
        <f t="shared" si="189"/>
        <v>29969</v>
      </c>
      <c r="J851" s="12">
        <f>J852+J853</f>
        <v>0</v>
      </c>
      <c r="K851" s="12">
        <f>K852+K853</f>
        <v>29969</v>
      </c>
    </row>
    <row r="852" spans="1:11" ht="92.25" customHeight="1" x14ac:dyDescent="0.2">
      <c r="A852" s="9" t="s">
        <v>18</v>
      </c>
      <c r="B852" s="9"/>
      <c r="C852" s="9" t="s">
        <v>507</v>
      </c>
      <c r="D852" s="9" t="s">
        <v>580</v>
      </c>
      <c r="E852" s="9" t="s">
        <v>12</v>
      </c>
      <c r="F852" s="12">
        <f t="shared" si="175"/>
        <v>235</v>
      </c>
      <c r="G852" s="12"/>
      <c r="H852" s="12">
        <v>235</v>
      </c>
      <c r="I852" s="12">
        <f t="shared" si="189"/>
        <v>247</v>
      </c>
      <c r="J852" s="12"/>
      <c r="K852" s="12">
        <v>247</v>
      </c>
    </row>
    <row r="853" spans="1:11" ht="57" customHeight="1" x14ac:dyDescent="0.2">
      <c r="A853" s="23" t="s">
        <v>22</v>
      </c>
      <c r="B853" s="9"/>
      <c r="C853" s="9" t="s">
        <v>507</v>
      </c>
      <c r="D853" s="9" t="s">
        <v>580</v>
      </c>
      <c r="E853" s="9" t="s">
        <v>23</v>
      </c>
      <c r="F853" s="12">
        <f t="shared" si="175"/>
        <v>28307</v>
      </c>
      <c r="G853" s="12"/>
      <c r="H853" s="12">
        <v>28307</v>
      </c>
      <c r="I853" s="12">
        <f t="shared" si="189"/>
        <v>29722</v>
      </c>
      <c r="J853" s="12"/>
      <c r="K853" s="12">
        <v>29722</v>
      </c>
    </row>
    <row r="854" spans="1:11" ht="203.25" customHeight="1" x14ac:dyDescent="0.2">
      <c r="A854" s="15" t="s">
        <v>581</v>
      </c>
      <c r="B854" s="8"/>
      <c r="C854" s="8" t="s">
        <v>507</v>
      </c>
      <c r="D854" s="8" t="s">
        <v>582</v>
      </c>
      <c r="E854" s="8"/>
      <c r="F854" s="11">
        <f t="shared" si="175"/>
        <v>12412</v>
      </c>
      <c r="G854" s="11">
        <f>G855</f>
        <v>0</v>
      </c>
      <c r="H854" s="11">
        <f>H855</f>
        <v>12412</v>
      </c>
      <c r="I854" s="11">
        <f t="shared" si="189"/>
        <v>12908</v>
      </c>
      <c r="J854" s="11">
        <f>J855</f>
        <v>0</v>
      </c>
      <c r="K854" s="11">
        <f>K855</f>
        <v>12908</v>
      </c>
    </row>
    <row r="855" spans="1:11" ht="151.5" customHeight="1" x14ac:dyDescent="0.2">
      <c r="A855" s="43" t="s">
        <v>583</v>
      </c>
      <c r="B855" s="9"/>
      <c r="C855" s="9" t="s">
        <v>507</v>
      </c>
      <c r="D855" s="9" t="s">
        <v>584</v>
      </c>
      <c r="E855" s="9"/>
      <c r="F855" s="12">
        <f t="shared" si="175"/>
        <v>12412</v>
      </c>
      <c r="G855" s="12">
        <f>G856+G857</f>
        <v>0</v>
      </c>
      <c r="H855" s="12">
        <f>H856+H857</f>
        <v>12412</v>
      </c>
      <c r="I855" s="12">
        <f t="shared" si="189"/>
        <v>12908</v>
      </c>
      <c r="J855" s="12">
        <f>J856+J857</f>
        <v>0</v>
      </c>
      <c r="K855" s="12">
        <f>K856+K857</f>
        <v>12908</v>
      </c>
    </row>
    <row r="856" spans="1:11" ht="86.25" customHeight="1" x14ac:dyDescent="0.2">
      <c r="A856" s="9" t="s">
        <v>18</v>
      </c>
      <c r="B856" s="9"/>
      <c r="C856" s="9" t="s">
        <v>507</v>
      </c>
      <c r="D856" s="9" t="s">
        <v>584</v>
      </c>
      <c r="E856" s="9" t="s">
        <v>12</v>
      </c>
      <c r="F856" s="12">
        <f t="shared" si="175"/>
        <v>104</v>
      </c>
      <c r="G856" s="12"/>
      <c r="H856" s="12">
        <v>104</v>
      </c>
      <c r="I856" s="12">
        <f t="shared" si="189"/>
        <v>108</v>
      </c>
      <c r="J856" s="12"/>
      <c r="K856" s="12">
        <v>108</v>
      </c>
    </row>
    <row r="857" spans="1:11" ht="56.25" customHeight="1" x14ac:dyDescent="0.2">
      <c r="A857" s="23" t="s">
        <v>22</v>
      </c>
      <c r="B857" s="9"/>
      <c r="C857" s="9" t="s">
        <v>507</v>
      </c>
      <c r="D857" s="9" t="s">
        <v>584</v>
      </c>
      <c r="E857" s="9" t="s">
        <v>23</v>
      </c>
      <c r="F857" s="12">
        <f t="shared" si="175"/>
        <v>12308</v>
      </c>
      <c r="G857" s="12"/>
      <c r="H857" s="12">
        <v>12308</v>
      </c>
      <c r="I857" s="12">
        <f t="shared" si="189"/>
        <v>12800</v>
      </c>
      <c r="J857" s="12"/>
      <c r="K857" s="12">
        <v>12800</v>
      </c>
    </row>
    <row r="858" spans="1:11" ht="137.25" customHeight="1" x14ac:dyDescent="0.2">
      <c r="A858" s="15" t="s">
        <v>585</v>
      </c>
      <c r="B858" s="8"/>
      <c r="C858" s="8" t="s">
        <v>507</v>
      </c>
      <c r="D858" s="8" t="s">
        <v>586</v>
      </c>
      <c r="E858" s="8"/>
      <c r="F858" s="11">
        <f t="shared" si="175"/>
        <v>15714</v>
      </c>
      <c r="G858" s="11">
        <f>G859</f>
        <v>0</v>
      </c>
      <c r="H858" s="11">
        <f>H859</f>
        <v>15714</v>
      </c>
      <c r="I858" s="11">
        <f t="shared" si="189"/>
        <v>16588</v>
      </c>
      <c r="J858" s="11">
        <f>J859</f>
        <v>0</v>
      </c>
      <c r="K858" s="11">
        <f>K859</f>
        <v>16588</v>
      </c>
    </row>
    <row r="859" spans="1:11" ht="106.9" customHeight="1" x14ac:dyDescent="0.2">
      <c r="A859" s="23" t="s">
        <v>921</v>
      </c>
      <c r="B859" s="8"/>
      <c r="C859" s="9" t="s">
        <v>507</v>
      </c>
      <c r="D859" s="9" t="s">
        <v>587</v>
      </c>
      <c r="E859" s="9"/>
      <c r="F859" s="12">
        <f t="shared" si="175"/>
        <v>15714</v>
      </c>
      <c r="G859" s="12">
        <f>G860+G861</f>
        <v>0</v>
      </c>
      <c r="H859" s="12">
        <f>H860+H861</f>
        <v>15714</v>
      </c>
      <c r="I859" s="12">
        <f t="shared" si="189"/>
        <v>16588</v>
      </c>
      <c r="J859" s="12">
        <f>J860+J861</f>
        <v>0</v>
      </c>
      <c r="K859" s="12">
        <f>K860+K861</f>
        <v>16588</v>
      </c>
    </row>
    <row r="860" spans="1:11" ht="83.25" customHeight="1" x14ac:dyDescent="0.2">
      <c r="A860" s="9" t="s">
        <v>18</v>
      </c>
      <c r="B860" s="9"/>
      <c r="C860" s="9" t="s">
        <v>507</v>
      </c>
      <c r="D860" s="9" t="s">
        <v>587</v>
      </c>
      <c r="E860" s="9" t="s">
        <v>12</v>
      </c>
      <c r="F860" s="12">
        <f t="shared" si="175"/>
        <v>127</v>
      </c>
      <c r="G860" s="12"/>
      <c r="H860" s="12">
        <v>127</v>
      </c>
      <c r="I860" s="12">
        <f t="shared" si="189"/>
        <v>134</v>
      </c>
      <c r="J860" s="12"/>
      <c r="K860" s="12">
        <v>134</v>
      </c>
    </row>
    <row r="861" spans="1:11" ht="55.5" customHeight="1" x14ac:dyDescent="0.2">
      <c r="A861" s="23" t="s">
        <v>22</v>
      </c>
      <c r="B861" s="9"/>
      <c r="C861" s="9" t="s">
        <v>507</v>
      </c>
      <c r="D861" s="9" t="s">
        <v>587</v>
      </c>
      <c r="E861" s="9" t="s">
        <v>23</v>
      </c>
      <c r="F861" s="12">
        <f t="shared" si="175"/>
        <v>15587</v>
      </c>
      <c r="G861" s="12"/>
      <c r="H861" s="12">
        <v>15587</v>
      </c>
      <c r="I861" s="12">
        <f t="shared" si="189"/>
        <v>16454</v>
      </c>
      <c r="J861" s="12"/>
      <c r="K861" s="12">
        <v>16454</v>
      </c>
    </row>
    <row r="862" spans="1:11" ht="231" customHeight="1" x14ac:dyDescent="0.2">
      <c r="A862" s="15" t="s">
        <v>734</v>
      </c>
      <c r="B862" s="8"/>
      <c r="C862" s="8" t="s">
        <v>507</v>
      </c>
      <c r="D862" s="8" t="s">
        <v>588</v>
      </c>
      <c r="E862" s="8"/>
      <c r="F862" s="11">
        <f t="shared" si="175"/>
        <v>34266</v>
      </c>
      <c r="G862" s="11">
        <f>G863</f>
        <v>0</v>
      </c>
      <c r="H862" s="11">
        <f>H863</f>
        <v>34266</v>
      </c>
      <c r="I862" s="11">
        <f t="shared" si="189"/>
        <v>35636.5</v>
      </c>
      <c r="J862" s="11">
        <f>J863</f>
        <v>0</v>
      </c>
      <c r="K862" s="11">
        <f>K863</f>
        <v>35636.5</v>
      </c>
    </row>
    <row r="863" spans="1:11" ht="204.75" customHeight="1" x14ac:dyDescent="0.2">
      <c r="A863" s="39" t="s">
        <v>869</v>
      </c>
      <c r="B863" s="8"/>
      <c r="C863" s="9" t="s">
        <v>507</v>
      </c>
      <c r="D863" s="9" t="s">
        <v>589</v>
      </c>
      <c r="E863" s="9"/>
      <c r="F863" s="12">
        <f t="shared" si="175"/>
        <v>34266</v>
      </c>
      <c r="G863" s="12">
        <f>G864+G865</f>
        <v>0</v>
      </c>
      <c r="H863" s="12">
        <f>H864+H865</f>
        <v>34266</v>
      </c>
      <c r="I863" s="12">
        <f t="shared" si="189"/>
        <v>35636.5</v>
      </c>
      <c r="J863" s="12">
        <f>J864+J865</f>
        <v>0</v>
      </c>
      <c r="K863" s="12">
        <f>K864+K865</f>
        <v>35636.5</v>
      </c>
    </row>
    <row r="864" spans="1:11" ht="83.25" customHeight="1" x14ac:dyDescent="0.2">
      <c r="A864" s="9" t="s">
        <v>18</v>
      </c>
      <c r="B864" s="9"/>
      <c r="C864" s="9" t="s">
        <v>507</v>
      </c>
      <c r="D864" s="9" t="s">
        <v>589</v>
      </c>
      <c r="E864" s="9" t="s">
        <v>12</v>
      </c>
      <c r="F864" s="12">
        <f t="shared" si="175"/>
        <v>278</v>
      </c>
      <c r="G864" s="12"/>
      <c r="H864" s="12">
        <v>278</v>
      </c>
      <c r="I864" s="12">
        <f t="shared" si="189"/>
        <v>290</v>
      </c>
      <c r="J864" s="12"/>
      <c r="K864" s="12">
        <v>290</v>
      </c>
    </row>
    <row r="865" spans="1:11" ht="60" customHeight="1" x14ac:dyDescent="0.2">
      <c r="A865" s="23" t="s">
        <v>22</v>
      </c>
      <c r="B865" s="9"/>
      <c r="C865" s="9" t="s">
        <v>507</v>
      </c>
      <c r="D865" s="9" t="s">
        <v>589</v>
      </c>
      <c r="E865" s="9" t="s">
        <v>23</v>
      </c>
      <c r="F865" s="12">
        <f t="shared" si="175"/>
        <v>33988</v>
      </c>
      <c r="G865" s="12"/>
      <c r="H865" s="12">
        <v>33988</v>
      </c>
      <c r="I865" s="12">
        <f t="shared" si="189"/>
        <v>35346.5</v>
      </c>
      <c r="J865" s="12"/>
      <c r="K865" s="12">
        <f>35347-0.5</f>
        <v>35346.5</v>
      </c>
    </row>
    <row r="866" spans="1:11" ht="177" customHeight="1" x14ac:dyDescent="0.2">
      <c r="A866" s="15" t="s">
        <v>590</v>
      </c>
      <c r="B866" s="8"/>
      <c r="C866" s="8" t="s">
        <v>507</v>
      </c>
      <c r="D866" s="8" t="s">
        <v>591</v>
      </c>
      <c r="E866" s="8"/>
      <c r="F866" s="11">
        <f t="shared" si="175"/>
        <v>140821</v>
      </c>
      <c r="G866" s="11">
        <f>G867</f>
        <v>0</v>
      </c>
      <c r="H866" s="11">
        <f>H867</f>
        <v>140821</v>
      </c>
      <c r="I866" s="11">
        <f t="shared" si="189"/>
        <v>146440</v>
      </c>
      <c r="J866" s="11">
        <f>J867</f>
        <v>0</v>
      </c>
      <c r="K866" s="11">
        <f>K867</f>
        <v>146440</v>
      </c>
    </row>
    <row r="867" spans="1:11" ht="96" customHeight="1" x14ac:dyDescent="0.2">
      <c r="A867" s="23" t="s">
        <v>592</v>
      </c>
      <c r="B867" s="9"/>
      <c r="C867" s="9" t="s">
        <v>507</v>
      </c>
      <c r="D867" s="9" t="s">
        <v>593</v>
      </c>
      <c r="E867" s="9"/>
      <c r="F867" s="12">
        <f t="shared" si="175"/>
        <v>140821</v>
      </c>
      <c r="G867" s="12">
        <f>G868+G869</f>
        <v>0</v>
      </c>
      <c r="H867" s="12">
        <f>H868+H869</f>
        <v>140821</v>
      </c>
      <c r="I867" s="12">
        <f t="shared" si="189"/>
        <v>146440</v>
      </c>
      <c r="J867" s="12">
        <f>J868+J869</f>
        <v>0</v>
      </c>
      <c r="K867" s="12">
        <f>K868+K869</f>
        <v>146440</v>
      </c>
    </row>
    <row r="868" spans="1:11" ht="93" customHeight="1" x14ac:dyDescent="0.2">
      <c r="A868" s="9" t="s">
        <v>18</v>
      </c>
      <c r="B868" s="9"/>
      <c r="C868" s="9" t="s">
        <v>507</v>
      </c>
      <c r="D868" s="9" t="s">
        <v>593</v>
      </c>
      <c r="E868" s="9" t="s">
        <v>12</v>
      </c>
      <c r="F868" s="12">
        <f t="shared" si="175"/>
        <v>1419</v>
      </c>
      <c r="G868" s="12"/>
      <c r="H868" s="12">
        <v>1419</v>
      </c>
      <c r="I868" s="12">
        <f t="shared" si="189"/>
        <v>1476</v>
      </c>
      <c r="J868" s="12"/>
      <c r="K868" s="12">
        <v>1476</v>
      </c>
    </row>
    <row r="869" spans="1:11" ht="57" customHeight="1" x14ac:dyDescent="0.2">
      <c r="A869" s="23" t="s">
        <v>22</v>
      </c>
      <c r="B869" s="9"/>
      <c r="C869" s="9" t="s">
        <v>507</v>
      </c>
      <c r="D869" s="9" t="s">
        <v>593</v>
      </c>
      <c r="E869" s="9" t="s">
        <v>23</v>
      </c>
      <c r="F869" s="12">
        <f t="shared" si="175"/>
        <v>139402</v>
      </c>
      <c r="G869" s="12"/>
      <c r="H869" s="12">
        <v>139402</v>
      </c>
      <c r="I869" s="12">
        <f t="shared" si="189"/>
        <v>144964</v>
      </c>
      <c r="J869" s="12"/>
      <c r="K869" s="12">
        <v>144964</v>
      </c>
    </row>
    <row r="870" spans="1:11" ht="147.75" customHeight="1" x14ac:dyDescent="0.2">
      <c r="A870" s="15" t="s">
        <v>594</v>
      </c>
      <c r="B870" s="8"/>
      <c r="C870" s="8" t="s">
        <v>507</v>
      </c>
      <c r="D870" s="8" t="s">
        <v>595</v>
      </c>
      <c r="E870" s="8"/>
      <c r="F870" s="11">
        <f t="shared" si="175"/>
        <v>552</v>
      </c>
      <c r="G870" s="11">
        <f>G871</f>
        <v>0</v>
      </c>
      <c r="H870" s="11">
        <f>H871</f>
        <v>552</v>
      </c>
      <c r="I870" s="11">
        <f t="shared" si="189"/>
        <v>574</v>
      </c>
      <c r="J870" s="11">
        <f>J871</f>
        <v>0</v>
      </c>
      <c r="K870" s="11">
        <f>K871</f>
        <v>574</v>
      </c>
    </row>
    <row r="871" spans="1:11" ht="63" customHeight="1" x14ac:dyDescent="0.2">
      <c r="A871" s="23" t="s">
        <v>596</v>
      </c>
      <c r="B871" s="9"/>
      <c r="C871" s="9" t="s">
        <v>507</v>
      </c>
      <c r="D871" s="9" t="s">
        <v>597</v>
      </c>
      <c r="E871" s="9"/>
      <c r="F871" s="12">
        <f t="shared" si="175"/>
        <v>552</v>
      </c>
      <c r="G871" s="12">
        <f>G872+G873</f>
        <v>0</v>
      </c>
      <c r="H871" s="12">
        <f>H872+H873</f>
        <v>552</v>
      </c>
      <c r="I871" s="12">
        <f t="shared" si="189"/>
        <v>574</v>
      </c>
      <c r="J871" s="12">
        <f>J872+J873</f>
        <v>0</v>
      </c>
      <c r="K871" s="12">
        <f>K872+K873</f>
        <v>574</v>
      </c>
    </row>
    <row r="872" spans="1:11" ht="93" customHeight="1" x14ac:dyDescent="0.2">
      <c r="A872" s="9" t="s">
        <v>18</v>
      </c>
      <c r="B872" s="9"/>
      <c r="C872" s="9" t="s">
        <v>507</v>
      </c>
      <c r="D872" s="9" t="s">
        <v>597</v>
      </c>
      <c r="E872" s="9" t="s">
        <v>12</v>
      </c>
      <c r="F872" s="12">
        <f t="shared" si="175"/>
        <v>9</v>
      </c>
      <c r="G872" s="12"/>
      <c r="H872" s="12">
        <v>9</v>
      </c>
      <c r="I872" s="12">
        <f t="shared" si="189"/>
        <v>9</v>
      </c>
      <c r="J872" s="12"/>
      <c r="K872" s="12">
        <v>9</v>
      </c>
    </row>
    <row r="873" spans="1:11" ht="61.5" customHeight="1" x14ac:dyDescent="0.2">
      <c r="A873" s="23" t="s">
        <v>22</v>
      </c>
      <c r="B873" s="9"/>
      <c r="C873" s="9" t="s">
        <v>507</v>
      </c>
      <c r="D873" s="9" t="s">
        <v>597</v>
      </c>
      <c r="E873" s="9" t="s">
        <v>23</v>
      </c>
      <c r="F873" s="12">
        <f t="shared" si="175"/>
        <v>543</v>
      </c>
      <c r="G873" s="12"/>
      <c r="H873" s="12">
        <v>543</v>
      </c>
      <c r="I873" s="12">
        <f t="shared" si="189"/>
        <v>565</v>
      </c>
      <c r="J873" s="12"/>
      <c r="K873" s="12">
        <v>565</v>
      </c>
    </row>
    <row r="874" spans="1:11" ht="170.25" customHeight="1" x14ac:dyDescent="0.2">
      <c r="A874" s="8" t="s">
        <v>598</v>
      </c>
      <c r="B874" s="8"/>
      <c r="C874" s="8" t="s">
        <v>507</v>
      </c>
      <c r="D874" s="8" t="s">
        <v>599</v>
      </c>
      <c r="E874" s="8"/>
      <c r="F874" s="11">
        <f t="shared" si="175"/>
        <v>3329</v>
      </c>
      <c r="G874" s="11">
        <f>G875</f>
        <v>0</v>
      </c>
      <c r="H874" s="11">
        <f>H875</f>
        <v>3329</v>
      </c>
      <c r="I874" s="11">
        <f t="shared" si="189"/>
        <v>3462</v>
      </c>
      <c r="J874" s="11">
        <f>J875</f>
        <v>0</v>
      </c>
      <c r="K874" s="11">
        <f>K875</f>
        <v>3462</v>
      </c>
    </row>
    <row r="875" spans="1:11" ht="74.25" customHeight="1" x14ac:dyDescent="0.2">
      <c r="A875" s="23" t="s">
        <v>600</v>
      </c>
      <c r="B875" s="9"/>
      <c r="C875" s="9" t="s">
        <v>507</v>
      </c>
      <c r="D875" s="9" t="s">
        <v>601</v>
      </c>
      <c r="E875" s="9"/>
      <c r="F875" s="12">
        <f t="shared" si="175"/>
        <v>3329</v>
      </c>
      <c r="G875" s="12">
        <f>G876+G877</f>
        <v>0</v>
      </c>
      <c r="H875" s="12">
        <f>H876+H877</f>
        <v>3329</v>
      </c>
      <c r="I875" s="12">
        <f t="shared" si="189"/>
        <v>3462</v>
      </c>
      <c r="J875" s="12">
        <f>J876+J877</f>
        <v>0</v>
      </c>
      <c r="K875" s="12">
        <f>K876+K877</f>
        <v>3462</v>
      </c>
    </row>
    <row r="876" spans="1:11" ht="84.75" customHeight="1" x14ac:dyDescent="0.2">
      <c r="A876" s="9" t="s">
        <v>18</v>
      </c>
      <c r="B876" s="9"/>
      <c r="C876" s="9" t="s">
        <v>507</v>
      </c>
      <c r="D876" s="9" t="s">
        <v>601</v>
      </c>
      <c r="E876" s="9" t="s">
        <v>12</v>
      </c>
      <c r="F876" s="12">
        <f t="shared" si="175"/>
        <v>34</v>
      </c>
      <c r="G876" s="12"/>
      <c r="H876" s="12">
        <v>34</v>
      </c>
      <c r="I876" s="12">
        <f t="shared" si="189"/>
        <v>36</v>
      </c>
      <c r="J876" s="12"/>
      <c r="K876" s="12">
        <v>36</v>
      </c>
    </row>
    <row r="877" spans="1:11" ht="62.25" customHeight="1" x14ac:dyDescent="0.2">
      <c r="A877" s="23" t="s">
        <v>22</v>
      </c>
      <c r="B877" s="9"/>
      <c r="C877" s="9" t="s">
        <v>507</v>
      </c>
      <c r="D877" s="9" t="s">
        <v>601</v>
      </c>
      <c r="E877" s="9" t="s">
        <v>23</v>
      </c>
      <c r="F877" s="12">
        <f t="shared" si="175"/>
        <v>3295</v>
      </c>
      <c r="G877" s="12"/>
      <c r="H877" s="12">
        <v>3295</v>
      </c>
      <c r="I877" s="12">
        <f t="shared" si="189"/>
        <v>3426</v>
      </c>
      <c r="J877" s="12"/>
      <c r="K877" s="12">
        <v>3426</v>
      </c>
    </row>
    <row r="878" spans="1:11" ht="196.5" customHeight="1" x14ac:dyDescent="0.2">
      <c r="A878" s="15" t="s">
        <v>602</v>
      </c>
      <c r="B878" s="8"/>
      <c r="C878" s="8" t="s">
        <v>507</v>
      </c>
      <c r="D878" s="8" t="s">
        <v>603</v>
      </c>
      <c r="E878" s="8"/>
      <c r="F878" s="11">
        <f t="shared" si="175"/>
        <v>21</v>
      </c>
      <c r="G878" s="11">
        <f>G879</f>
        <v>0</v>
      </c>
      <c r="H878" s="11">
        <f>H879</f>
        <v>21</v>
      </c>
      <c r="I878" s="11">
        <f t="shared" ref="I878:I923" si="190">J878+K878</f>
        <v>23</v>
      </c>
      <c r="J878" s="11">
        <f>J879</f>
        <v>0</v>
      </c>
      <c r="K878" s="11">
        <f>K879</f>
        <v>23</v>
      </c>
    </row>
    <row r="879" spans="1:11" ht="123.6" customHeight="1" x14ac:dyDescent="0.2">
      <c r="A879" s="13" t="s">
        <v>604</v>
      </c>
      <c r="B879" s="9"/>
      <c r="C879" s="9" t="s">
        <v>507</v>
      </c>
      <c r="D879" s="9" t="s">
        <v>605</v>
      </c>
      <c r="E879" s="9"/>
      <c r="F879" s="12">
        <f t="shared" si="175"/>
        <v>21</v>
      </c>
      <c r="G879" s="12">
        <f>G880+G881</f>
        <v>0</v>
      </c>
      <c r="H879" s="12">
        <f>H880+H881</f>
        <v>21</v>
      </c>
      <c r="I879" s="12">
        <f t="shared" si="190"/>
        <v>23</v>
      </c>
      <c r="J879" s="12">
        <f>J880+J881</f>
        <v>0</v>
      </c>
      <c r="K879" s="12">
        <f>K880+K881</f>
        <v>23</v>
      </c>
    </row>
    <row r="880" spans="1:11" ht="93" customHeight="1" x14ac:dyDescent="0.2">
      <c r="A880" s="9" t="s">
        <v>18</v>
      </c>
      <c r="B880" s="9"/>
      <c r="C880" s="9" t="s">
        <v>507</v>
      </c>
      <c r="D880" s="9" t="s">
        <v>605</v>
      </c>
      <c r="E880" s="9" t="s">
        <v>12</v>
      </c>
      <c r="F880" s="12">
        <f t="shared" si="175"/>
        <v>1</v>
      </c>
      <c r="G880" s="12"/>
      <c r="H880" s="12">
        <v>1</v>
      </c>
      <c r="I880" s="12">
        <f t="shared" si="190"/>
        <v>1</v>
      </c>
      <c r="J880" s="12"/>
      <c r="K880" s="12">
        <v>1</v>
      </c>
    </row>
    <row r="881" spans="1:11" ht="59.25" customHeight="1" x14ac:dyDescent="0.2">
      <c r="A881" s="23" t="s">
        <v>22</v>
      </c>
      <c r="B881" s="9"/>
      <c r="C881" s="9" t="s">
        <v>507</v>
      </c>
      <c r="D881" s="9" t="s">
        <v>605</v>
      </c>
      <c r="E881" s="9" t="s">
        <v>23</v>
      </c>
      <c r="F881" s="12">
        <f t="shared" si="175"/>
        <v>20</v>
      </c>
      <c r="G881" s="12"/>
      <c r="H881" s="12">
        <v>20</v>
      </c>
      <c r="I881" s="12">
        <f t="shared" si="190"/>
        <v>22</v>
      </c>
      <c r="J881" s="12"/>
      <c r="K881" s="12">
        <v>22</v>
      </c>
    </row>
    <row r="882" spans="1:11" ht="174" customHeight="1" x14ac:dyDescent="0.2">
      <c r="A882" s="15" t="s">
        <v>606</v>
      </c>
      <c r="B882" s="8"/>
      <c r="C882" s="8" t="s">
        <v>507</v>
      </c>
      <c r="D882" s="8" t="s">
        <v>607</v>
      </c>
      <c r="E882" s="8"/>
      <c r="F882" s="11">
        <f t="shared" si="175"/>
        <v>43603</v>
      </c>
      <c r="G882" s="11">
        <f>G883</f>
        <v>0</v>
      </c>
      <c r="H882" s="11">
        <f>H883</f>
        <v>43603</v>
      </c>
      <c r="I882" s="11">
        <f t="shared" si="190"/>
        <v>45344</v>
      </c>
      <c r="J882" s="11">
        <f>J883</f>
        <v>0</v>
      </c>
      <c r="K882" s="11">
        <f>K883</f>
        <v>45344</v>
      </c>
    </row>
    <row r="883" spans="1:11" ht="147.6" customHeight="1" x14ac:dyDescent="0.2">
      <c r="A883" s="23" t="s">
        <v>743</v>
      </c>
      <c r="B883" s="9"/>
      <c r="C883" s="9" t="s">
        <v>507</v>
      </c>
      <c r="D883" s="9" t="s">
        <v>608</v>
      </c>
      <c r="E883" s="9"/>
      <c r="F883" s="12">
        <f t="shared" si="175"/>
        <v>43603</v>
      </c>
      <c r="G883" s="12">
        <f>G884+G885</f>
        <v>0</v>
      </c>
      <c r="H883" s="12">
        <f>H884+H885</f>
        <v>43603</v>
      </c>
      <c r="I883" s="12">
        <f t="shared" si="190"/>
        <v>45344</v>
      </c>
      <c r="J883" s="12">
        <f>J884+J885</f>
        <v>0</v>
      </c>
      <c r="K883" s="12">
        <f>K884+K885</f>
        <v>45344</v>
      </c>
    </row>
    <row r="884" spans="1:11" ht="93" customHeight="1" x14ac:dyDescent="0.2">
      <c r="A884" s="9" t="s">
        <v>18</v>
      </c>
      <c r="B884" s="9"/>
      <c r="C884" s="9" t="s">
        <v>507</v>
      </c>
      <c r="D884" s="9" t="s">
        <v>608</v>
      </c>
      <c r="E884" s="9" t="s">
        <v>12</v>
      </c>
      <c r="F884" s="12">
        <f t="shared" si="175"/>
        <v>542</v>
      </c>
      <c r="G884" s="12"/>
      <c r="H884" s="12">
        <v>542</v>
      </c>
      <c r="I884" s="12">
        <f t="shared" si="190"/>
        <v>563</v>
      </c>
      <c r="J884" s="12"/>
      <c r="K884" s="12">
        <v>563</v>
      </c>
    </row>
    <row r="885" spans="1:11" ht="57.75" customHeight="1" x14ac:dyDescent="0.2">
      <c r="A885" s="23" t="s">
        <v>22</v>
      </c>
      <c r="B885" s="9"/>
      <c r="C885" s="9" t="s">
        <v>507</v>
      </c>
      <c r="D885" s="9" t="s">
        <v>608</v>
      </c>
      <c r="E885" s="9" t="s">
        <v>23</v>
      </c>
      <c r="F885" s="12">
        <f t="shared" si="175"/>
        <v>43061</v>
      </c>
      <c r="G885" s="12"/>
      <c r="H885" s="12">
        <v>43061</v>
      </c>
      <c r="I885" s="12">
        <f t="shared" si="190"/>
        <v>44781</v>
      </c>
      <c r="J885" s="12"/>
      <c r="K885" s="12">
        <v>44781</v>
      </c>
    </row>
    <row r="886" spans="1:11" ht="132.75" customHeight="1" x14ac:dyDescent="0.2">
      <c r="A886" s="15" t="s">
        <v>609</v>
      </c>
      <c r="B886" s="8"/>
      <c r="C886" s="8" t="s">
        <v>507</v>
      </c>
      <c r="D886" s="8" t="s">
        <v>610</v>
      </c>
      <c r="E886" s="8"/>
      <c r="F886" s="11">
        <f t="shared" si="175"/>
        <v>52408</v>
      </c>
      <c r="G886" s="11">
        <f>G887</f>
        <v>0</v>
      </c>
      <c r="H886" s="11">
        <f>H887</f>
        <v>52408</v>
      </c>
      <c r="I886" s="11">
        <f t="shared" si="190"/>
        <v>54518</v>
      </c>
      <c r="J886" s="11">
        <f>J887</f>
        <v>0</v>
      </c>
      <c r="K886" s="11">
        <f>K887</f>
        <v>54518</v>
      </c>
    </row>
    <row r="887" spans="1:11" ht="79.5" customHeight="1" x14ac:dyDescent="0.2">
      <c r="A887" s="23" t="s">
        <v>611</v>
      </c>
      <c r="B887" s="9"/>
      <c r="C887" s="9" t="s">
        <v>507</v>
      </c>
      <c r="D887" s="9" t="s">
        <v>612</v>
      </c>
      <c r="E887" s="9"/>
      <c r="F887" s="12">
        <f t="shared" si="175"/>
        <v>52408</v>
      </c>
      <c r="G887" s="12">
        <f>G888+G889</f>
        <v>0</v>
      </c>
      <c r="H887" s="12">
        <f>H888+H889</f>
        <v>52408</v>
      </c>
      <c r="I887" s="12">
        <f t="shared" si="190"/>
        <v>54518</v>
      </c>
      <c r="J887" s="12">
        <f>J888+J889</f>
        <v>0</v>
      </c>
      <c r="K887" s="12">
        <f>K888+K889</f>
        <v>54518</v>
      </c>
    </row>
    <row r="888" spans="1:11" ht="87.75" customHeight="1" x14ac:dyDescent="0.2">
      <c r="A888" s="9" t="s">
        <v>18</v>
      </c>
      <c r="B888" s="9"/>
      <c r="C888" s="9" t="s">
        <v>507</v>
      </c>
      <c r="D888" s="9" t="s">
        <v>612</v>
      </c>
      <c r="E888" s="9" t="s">
        <v>12</v>
      </c>
      <c r="F888" s="12">
        <f t="shared" si="175"/>
        <v>416</v>
      </c>
      <c r="G888" s="12"/>
      <c r="H888" s="12">
        <v>416</v>
      </c>
      <c r="I888" s="12">
        <f t="shared" si="190"/>
        <v>433</v>
      </c>
      <c r="J888" s="12"/>
      <c r="K888" s="12">
        <v>433</v>
      </c>
    </row>
    <row r="889" spans="1:11" ht="57.75" customHeight="1" x14ac:dyDescent="0.2">
      <c r="A889" s="23" t="s">
        <v>22</v>
      </c>
      <c r="B889" s="9"/>
      <c r="C889" s="9" t="s">
        <v>507</v>
      </c>
      <c r="D889" s="9" t="s">
        <v>612</v>
      </c>
      <c r="E889" s="9" t="s">
        <v>23</v>
      </c>
      <c r="F889" s="12">
        <f t="shared" si="175"/>
        <v>51992</v>
      </c>
      <c r="G889" s="12"/>
      <c r="H889" s="12">
        <v>51992</v>
      </c>
      <c r="I889" s="12">
        <f t="shared" si="190"/>
        <v>54085</v>
      </c>
      <c r="J889" s="12"/>
      <c r="K889" s="12">
        <v>54085</v>
      </c>
    </row>
    <row r="890" spans="1:11" ht="408.75" customHeight="1" x14ac:dyDescent="0.2">
      <c r="A890" s="41" t="s">
        <v>886</v>
      </c>
      <c r="B890" s="8"/>
      <c r="C890" s="8" t="s">
        <v>507</v>
      </c>
      <c r="D890" s="8" t="s">
        <v>613</v>
      </c>
      <c r="E890" s="8"/>
      <c r="F890" s="11">
        <f t="shared" si="175"/>
        <v>804</v>
      </c>
      <c r="G890" s="11">
        <f>G891</f>
        <v>0</v>
      </c>
      <c r="H890" s="11">
        <f>H891</f>
        <v>804</v>
      </c>
      <c r="I890" s="11">
        <f t="shared" si="190"/>
        <v>836</v>
      </c>
      <c r="J890" s="11">
        <f>J891</f>
        <v>0</v>
      </c>
      <c r="K890" s="11">
        <f>K891</f>
        <v>836</v>
      </c>
    </row>
    <row r="891" spans="1:11" ht="228" customHeight="1" x14ac:dyDescent="0.2">
      <c r="A891" s="23" t="s">
        <v>614</v>
      </c>
      <c r="B891" s="8"/>
      <c r="C891" s="9" t="s">
        <v>507</v>
      </c>
      <c r="D891" s="9" t="s">
        <v>615</v>
      </c>
      <c r="E891" s="9"/>
      <c r="F891" s="12">
        <f t="shared" si="175"/>
        <v>804</v>
      </c>
      <c r="G891" s="12">
        <f>G892+G893</f>
        <v>0</v>
      </c>
      <c r="H891" s="12">
        <f>H892+H893</f>
        <v>804</v>
      </c>
      <c r="I891" s="12">
        <f t="shared" si="190"/>
        <v>836</v>
      </c>
      <c r="J891" s="12">
        <f>J892+J893</f>
        <v>0</v>
      </c>
      <c r="K891" s="12">
        <f>K892+K893</f>
        <v>836</v>
      </c>
    </row>
    <row r="892" spans="1:11" ht="89.25" customHeight="1" x14ac:dyDescent="0.2">
      <c r="A892" s="9" t="s">
        <v>18</v>
      </c>
      <c r="B892" s="9"/>
      <c r="C892" s="9" t="s">
        <v>507</v>
      </c>
      <c r="D892" s="9" t="s">
        <v>615</v>
      </c>
      <c r="E892" s="9" t="s">
        <v>12</v>
      </c>
      <c r="F892" s="12">
        <f t="shared" si="175"/>
        <v>7</v>
      </c>
      <c r="G892" s="12"/>
      <c r="H892" s="12">
        <v>7</v>
      </c>
      <c r="I892" s="12">
        <f t="shared" si="190"/>
        <v>7</v>
      </c>
      <c r="J892" s="12"/>
      <c r="K892" s="12">
        <v>7</v>
      </c>
    </row>
    <row r="893" spans="1:11" ht="55.5" customHeight="1" x14ac:dyDescent="0.2">
      <c r="A893" s="23" t="s">
        <v>22</v>
      </c>
      <c r="B893" s="9"/>
      <c r="C893" s="9" t="s">
        <v>507</v>
      </c>
      <c r="D893" s="9" t="s">
        <v>615</v>
      </c>
      <c r="E893" s="9" t="s">
        <v>23</v>
      </c>
      <c r="F893" s="12">
        <f t="shared" si="175"/>
        <v>797</v>
      </c>
      <c r="G893" s="12"/>
      <c r="H893" s="12">
        <v>797</v>
      </c>
      <c r="I893" s="12">
        <f t="shared" si="190"/>
        <v>829</v>
      </c>
      <c r="J893" s="12"/>
      <c r="K893" s="12">
        <v>829</v>
      </c>
    </row>
    <row r="894" spans="1:11" ht="261.75" customHeight="1" x14ac:dyDescent="0.2">
      <c r="A894" s="15" t="s">
        <v>616</v>
      </c>
      <c r="B894" s="8"/>
      <c r="C894" s="8" t="s">
        <v>507</v>
      </c>
      <c r="D894" s="8" t="s">
        <v>617</v>
      </c>
      <c r="E894" s="8"/>
      <c r="F894" s="11">
        <f t="shared" si="175"/>
        <v>6563.4</v>
      </c>
      <c r="G894" s="11">
        <f>G895</f>
        <v>0</v>
      </c>
      <c r="H894" s="11">
        <f>H895</f>
        <v>6563.4</v>
      </c>
      <c r="I894" s="11">
        <f t="shared" si="190"/>
        <v>6795.4</v>
      </c>
      <c r="J894" s="11">
        <f>J895</f>
        <v>0</v>
      </c>
      <c r="K894" s="11">
        <f>K895</f>
        <v>6795.4</v>
      </c>
    </row>
    <row r="895" spans="1:11" ht="409.5" customHeight="1" x14ac:dyDescent="0.2">
      <c r="A895" s="35" t="s">
        <v>1137</v>
      </c>
      <c r="B895" s="8"/>
      <c r="C895" s="9" t="s">
        <v>507</v>
      </c>
      <c r="D895" s="9" t="s">
        <v>1092</v>
      </c>
      <c r="E895" s="9"/>
      <c r="F895" s="12">
        <f t="shared" si="175"/>
        <v>6563.4</v>
      </c>
      <c r="G895" s="12">
        <f>G896</f>
        <v>0</v>
      </c>
      <c r="H895" s="12">
        <f>H896</f>
        <v>6563.4</v>
      </c>
      <c r="I895" s="12">
        <f t="shared" si="190"/>
        <v>6795.4</v>
      </c>
      <c r="J895" s="12">
        <f>J896</f>
        <v>0</v>
      </c>
      <c r="K895" s="12">
        <f>K896</f>
        <v>6795.4</v>
      </c>
    </row>
    <row r="896" spans="1:11" ht="63.75" customHeight="1" x14ac:dyDescent="0.2">
      <c r="A896" s="23" t="s">
        <v>22</v>
      </c>
      <c r="B896" s="9"/>
      <c r="C896" s="9" t="s">
        <v>507</v>
      </c>
      <c r="D896" s="9" t="s">
        <v>1092</v>
      </c>
      <c r="E896" s="9" t="s">
        <v>23</v>
      </c>
      <c r="F896" s="12">
        <f t="shared" si="175"/>
        <v>6563.4</v>
      </c>
      <c r="G896" s="12"/>
      <c r="H896" s="12">
        <f>6563+0.4</f>
        <v>6563.4</v>
      </c>
      <c r="I896" s="12">
        <f t="shared" si="190"/>
        <v>6795.4</v>
      </c>
      <c r="J896" s="12"/>
      <c r="K896" s="12">
        <f>6795+0.4</f>
        <v>6795.4</v>
      </c>
    </row>
    <row r="897" spans="1:11" ht="305.25" customHeight="1" x14ac:dyDescent="0.2">
      <c r="A897" s="15" t="s">
        <v>618</v>
      </c>
      <c r="B897" s="8"/>
      <c r="C897" s="8" t="s">
        <v>507</v>
      </c>
      <c r="D897" s="8" t="s">
        <v>619</v>
      </c>
      <c r="E897" s="8"/>
      <c r="F897" s="11">
        <f t="shared" si="175"/>
        <v>71203</v>
      </c>
      <c r="G897" s="11">
        <f>G898</f>
        <v>0</v>
      </c>
      <c r="H897" s="11">
        <f>H898</f>
        <v>71203</v>
      </c>
      <c r="I897" s="11">
        <f t="shared" si="190"/>
        <v>74070</v>
      </c>
      <c r="J897" s="11">
        <f>J898</f>
        <v>0</v>
      </c>
      <c r="K897" s="11">
        <f>K898</f>
        <v>74070</v>
      </c>
    </row>
    <row r="898" spans="1:11" ht="376.5" customHeight="1" x14ac:dyDescent="0.2">
      <c r="A898" s="44" t="s">
        <v>1136</v>
      </c>
      <c r="B898" s="8"/>
      <c r="C898" s="9" t="s">
        <v>507</v>
      </c>
      <c r="D898" s="9" t="s">
        <v>1093</v>
      </c>
      <c r="E898" s="9"/>
      <c r="F898" s="12">
        <f t="shared" si="175"/>
        <v>71203</v>
      </c>
      <c r="G898" s="12">
        <f>G899</f>
        <v>0</v>
      </c>
      <c r="H898" s="12">
        <f>H899</f>
        <v>71203</v>
      </c>
      <c r="I898" s="12">
        <f t="shared" si="190"/>
        <v>74070</v>
      </c>
      <c r="J898" s="12">
        <f>J899</f>
        <v>0</v>
      </c>
      <c r="K898" s="12">
        <f>K899</f>
        <v>74070</v>
      </c>
    </row>
    <row r="899" spans="1:11" ht="54.75" customHeight="1" x14ac:dyDescent="0.2">
      <c r="A899" s="23" t="s">
        <v>22</v>
      </c>
      <c r="B899" s="9"/>
      <c r="C899" s="9" t="s">
        <v>507</v>
      </c>
      <c r="D899" s="9" t="s">
        <v>1093</v>
      </c>
      <c r="E899" s="9" t="s">
        <v>23</v>
      </c>
      <c r="F899" s="12">
        <f t="shared" si="175"/>
        <v>71203</v>
      </c>
      <c r="G899" s="12"/>
      <c r="H899" s="12">
        <v>71203</v>
      </c>
      <c r="I899" s="12">
        <f t="shared" si="190"/>
        <v>74070</v>
      </c>
      <c r="J899" s="12"/>
      <c r="K899" s="12">
        <v>74070</v>
      </c>
    </row>
    <row r="900" spans="1:11" ht="409.5" customHeight="1" x14ac:dyDescent="0.2">
      <c r="A900" s="15" t="s">
        <v>784</v>
      </c>
      <c r="B900" s="8"/>
      <c r="C900" s="8" t="s">
        <v>507</v>
      </c>
      <c r="D900" s="8" t="s">
        <v>620</v>
      </c>
      <c r="E900" s="8"/>
      <c r="F900" s="11">
        <f t="shared" si="175"/>
        <v>75.2</v>
      </c>
      <c r="G900" s="11">
        <f>G901</f>
        <v>0</v>
      </c>
      <c r="H900" s="11">
        <f>H901</f>
        <v>75.2</v>
      </c>
      <c r="I900" s="11">
        <f t="shared" si="190"/>
        <v>75.2</v>
      </c>
      <c r="J900" s="11">
        <f>J901</f>
        <v>0</v>
      </c>
      <c r="K900" s="11">
        <f>K901</f>
        <v>75.2</v>
      </c>
    </row>
    <row r="901" spans="1:11" ht="346.9" customHeight="1" x14ac:dyDescent="0.2">
      <c r="A901" s="39" t="s">
        <v>870</v>
      </c>
      <c r="B901" s="8"/>
      <c r="C901" s="9" t="s">
        <v>507</v>
      </c>
      <c r="D901" s="9" t="s">
        <v>621</v>
      </c>
      <c r="E901" s="9"/>
      <c r="F901" s="12">
        <f t="shared" si="175"/>
        <v>75.2</v>
      </c>
      <c r="G901" s="12">
        <f>G902+G903</f>
        <v>0</v>
      </c>
      <c r="H901" s="12">
        <f>H902+H903</f>
        <v>75.2</v>
      </c>
      <c r="I901" s="12">
        <f t="shared" si="190"/>
        <v>75.2</v>
      </c>
      <c r="J901" s="12">
        <f>J902+J903</f>
        <v>0</v>
      </c>
      <c r="K901" s="12">
        <f>K902+K903</f>
        <v>75.2</v>
      </c>
    </row>
    <row r="902" spans="1:11" ht="93" customHeight="1" x14ac:dyDescent="0.2">
      <c r="A902" s="9" t="s">
        <v>18</v>
      </c>
      <c r="B902" s="9"/>
      <c r="C902" s="9" t="s">
        <v>507</v>
      </c>
      <c r="D902" s="9" t="s">
        <v>621</v>
      </c>
      <c r="E902" s="9" t="s">
        <v>12</v>
      </c>
      <c r="F902" s="12">
        <f t="shared" si="175"/>
        <v>4.2</v>
      </c>
      <c r="G902" s="12"/>
      <c r="H902" s="12">
        <v>4.2</v>
      </c>
      <c r="I902" s="12">
        <f t="shared" si="190"/>
        <v>4.2</v>
      </c>
      <c r="J902" s="12"/>
      <c r="K902" s="12">
        <v>4.2</v>
      </c>
    </row>
    <row r="903" spans="1:11" ht="49.5" x14ac:dyDescent="0.2">
      <c r="A903" s="23" t="s">
        <v>22</v>
      </c>
      <c r="B903" s="9"/>
      <c r="C903" s="9" t="s">
        <v>507</v>
      </c>
      <c r="D903" s="9" t="s">
        <v>621</v>
      </c>
      <c r="E903" s="9" t="s">
        <v>23</v>
      </c>
      <c r="F903" s="12">
        <f t="shared" si="175"/>
        <v>71</v>
      </c>
      <c r="G903" s="12"/>
      <c r="H903" s="12">
        <v>71</v>
      </c>
      <c r="I903" s="12">
        <f t="shared" si="190"/>
        <v>71</v>
      </c>
      <c r="J903" s="12"/>
      <c r="K903" s="12">
        <v>71</v>
      </c>
    </row>
    <row r="904" spans="1:11" ht="278.25" customHeight="1" x14ac:dyDescent="0.2">
      <c r="A904" s="15" t="s">
        <v>622</v>
      </c>
      <c r="B904" s="8"/>
      <c r="C904" s="8" t="s">
        <v>507</v>
      </c>
      <c r="D904" s="8" t="s">
        <v>623</v>
      </c>
      <c r="E904" s="8"/>
      <c r="F904" s="11">
        <f t="shared" si="175"/>
        <v>1832</v>
      </c>
      <c r="G904" s="11">
        <f>G905</f>
        <v>0</v>
      </c>
      <c r="H904" s="11">
        <f>H905</f>
        <v>1832</v>
      </c>
      <c r="I904" s="11">
        <f t="shared" si="190"/>
        <v>1897</v>
      </c>
      <c r="J904" s="11">
        <f>J905</f>
        <v>0</v>
      </c>
      <c r="K904" s="11">
        <f>K905</f>
        <v>1897</v>
      </c>
    </row>
    <row r="905" spans="1:11" ht="66" x14ac:dyDescent="0.2">
      <c r="A905" s="23" t="s">
        <v>624</v>
      </c>
      <c r="B905" s="9"/>
      <c r="C905" s="9" t="s">
        <v>507</v>
      </c>
      <c r="D905" s="9" t="s">
        <v>625</v>
      </c>
      <c r="E905" s="9"/>
      <c r="F905" s="12">
        <f t="shared" si="175"/>
        <v>1832</v>
      </c>
      <c r="G905" s="12">
        <f>G906+G907</f>
        <v>0</v>
      </c>
      <c r="H905" s="12">
        <f>H906+H907</f>
        <v>1832</v>
      </c>
      <c r="I905" s="12">
        <f t="shared" si="190"/>
        <v>1897</v>
      </c>
      <c r="J905" s="12">
        <f>J906+J907</f>
        <v>0</v>
      </c>
      <c r="K905" s="12">
        <f>K906+K907</f>
        <v>1897</v>
      </c>
    </row>
    <row r="906" spans="1:11" ht="93" customHeight="1" x14ac:dyDescent="0.2">
      <c r="A906" s="9" t="s">
        <v>18</v>
      </c>
      <c r="B906" s="9"/>
      <c r="C906" s="9" t="s">
        <v>507</v>
      </c>
      <c r="D906" s="9" t="s">
        <v>625</v>
      </c>
      <c r="E906" s="9" t="s">
        <v>12</v>
      </c>
      <c r="F906" s="12">
        <f t="shared" si="175"/>
        <v>32</v>
      </c>
      <c r="G906" s="12"/>
      <c r="H906" s="12">
        <v>32</v>
      </c>
      <c r="I906" s="12">
        <f t="shared" si="190"/>
        <v>33</v>
      </c>
      <c r="J906" s="12"/>
      <c r="K906" s="12">
        <v>33</v>
      </c>
    </row>
    <row r="907" spans="1:11" ht="55.5" customHeight="1" x14ac:dyDescent="0.2">
      <c r="A907" s="23" t="s">
        <v>22</v>
      </c>
      <c r="B907" s="9"/>
      <c r="C907" s="9" t="s">
        <v>507</v>
      </c>
      <c r="D907" s="9" t="s">
        <v>625</v>
      </c>
      <c r="E907" s="9" t="s">
        <v>23</v>
      </c>
      <c r="F907" s="12">
        <f t="shared" si="175"/>
        <v>1800</v>
      </c>
      <c r="G907" s="12"/>
      <c r="H907" s="12">
        <v>1800</v>
      </c>
      <c r="I907" s="12">
        <f t="shared" si="190"/>
        <v>1864</v>
      </c>
      <c r="J907" s="12"/>
      <c r="K907" s="12">
        <v>1864</v>
      </c>
    </row>
    <row r="908" spans="1:11" ht="161.25" customHeight="1" x14ac:dyDescent="0.2">
      <c r="A908" s="15" t="s">
        <v>735</v>
      </c>
      <c r="B908" s="8"/>
      <c r="C908" s="8" t="s">
        <v>507</v>
      </c>
      <c r="D908" s="8" t="s">
        <v>626</v>
      </c>
      <c r="E908" s="8"/>
      <c r="F908" s="11">
        <f t="shared" si="175"/>
        <v>383</v>
      </c>
      <c r="G908" s="11">
        <f>G909</f>
        <v>0</v>
      </c>
      <c r="H908" s="11">
        <f>H909</f>
        <v>383</v>
      </c>
      <c r="I908" s="11">
        <f t="shared" si="190"/>
        <v>383</v>
      </c>
      <c r="J908" s="11">
        <f>J909</f>
        <v>0</v>
      </c>
      <c r="K908" s="11">
        <f>K909</f>
        <v>383</v>
      </c>
    </row>
    <row r="909" spans="1:11" ht="118.5" customHeight="1" x14ac:dyDescent="0.2">
      <c r="A909" s="23" t="s">
        <v>627</v>
      </c>
      <c r="B909" s="8"/>
      <c r="C909" s="9" t="s">
        <v>507</v>
      </c>
      <c r="D909" s="9" t="s">
        <v>628</v>
      </c>
      <c r="E909" s="9"/>
      <c r="F909" s="12">
        <f t="shared" si="175"/>
        <v>383</v>
      </c>
      <c r="G909" s="12">
        <f>G910+G911</f>
        <v>0</v>
      </c>
      <c r="H909" s="12">
        <f>H910+H911</f>
        <v>383</v>
      </c>
      <c r="I909" s="12">
        <f t="shared" si="190"/>
        <v>383</v>
      </c>
      <c r="J909" s="12">
        <f>J910+J911</f>
        <v>0</v>
      </c>
      <c r="K909" s="12">
        <f>K910+K911</f>
        <v>383</v>
      </c>
    </row>
    <row r="910" spans="1:11" ht="93" customHeight="1" x14ac:dyDescent="0.2">
      <c r="A910" s="9" t="s">
        <v>18</v>
      </c>
      <c r="B910" s="9"/>
      <c r="C910" s="9" t="s">
        <v>507</v>
      </c>
      <c r="D910" s="9" t="s">
        <v>628</v>
      </c>
      <c r="E910" s="9" t="s">
        <v>12</v>
      </c>
      <c r="F910" s="12">
        <f t="shared" si="175"/>
        <v>4</v>
      </c>
      <c r="G910" s="12"/>
      <c r="H910" s="12">
        <v>4</v>
      </c>
      <c r="I910" s="12">
        <f t="shared" si="190"/>
        <v>4</v>
      </c>
      <c r="J910" s="12"/>
      <c r="K910" s="12">
        <v>4</v>
      </c>
    </row>
    <row r="911" spans="1:11" ht="49.5" x14ac:dyDescent="0.2">
      <c r="A911" s="23" t="s">
        <v>22</v>
      </c>
      <c r="B911" s="9"/>
      <c r="C911" s="9" t="s">
        <v>507</v>
      </c>
      <c r="D911" s="9" t="s">
        <v>628</v>
      </c>
      <c r="E911" s="9" t="s">
        <v>23</v>
      </c>
      <c r="F911" s="12">
        <f t="shared" si="175"/>
        <v>379</v>
      </c>
      <c r="G911" s="12"/>
      <c r="H911" s="12">
        <v>379</v>
      </c>
      <c r="I911" s="12">
        <f t="shared" si="190"/>
        <v>379</v>
      </c>
      <c r="J911" s="12"/>
      <c r="K911" s="12">
        <v>379</v>
      </c>
    </row>
    <row r="912" spans="1:11" ht="284.25" customHeight="1" x14ac:dyDescent="0.2">
      <c r="A912" s="15" t="s">
        <v>778</v>
      </c>
      <c r="B912" s="8"/>
      <c r="C912" s="8" t="s">
        <v>507</v>
      </c>
      <c r="D912" s="8" t="s">
        <v>629</v>
      </c>
      <c r="E912" s="8"/>
      <c r="F912" s="11">
        <f t="shared" si="175"/>
        <v>591</v>
      </c>
      <c r="G912" s="11">
        <f>G913</f>
        <v>0</v>
      </c>
      <c r="H912" s="11">
        <f>H913</f>
        <v>591</v>
      </c>
      <c r="I912" s="11">
        <f t="shared" si="190"/>
        <v>614</v>
      </c>
      <c r="J912" s="11">
        <f>J913</f>
        <v>0</v>
      </c>
      <c r="K912" s="11">
        <f>K913</f>
        <v>614</v>
      </c>
    </row>
    <row r="913" spans="1:11" ht="366" customHeight="1" x14ac:dyDescent="0.2">
      <c r="A913" s="23" t="s">
        <v>630</v>
      </c>
      <c r="B913" s="8"/>
      <c r="C913" s="9" t="s">
        <v>507</v>
      </c>
      <c r="D913" s="9" t="s">
        <v>631</v>
      </c>
      <c r="E913" s="9"/>
      <c r="F913" s="12">
        <f t="shared" si="175"/>
        <v>591</v>
      </c>
      <c r="G913" s="12">
        <f>G914+G915</f>
        <v>0</v>
      </c>
      <c r="H913" s="12">
        <f>H914+H915</f>
        <v>591</v>
      </c>
      <c r="I913" s="12">
        <f t="shared" si="190"/>
        <v>614</v>
      </c>
      <c r="J913" s="12">
        <f>J914+J915</f>
        <v>0</v>
      </c>
      <c r="K913" s="12">
        <f>K914+K915</f>
        <v>614</v>
      </c>
    </row>
    <row r="914" spans="1:11" ht="93" customHeight="1" x14ac:dyDescent="0.2">
      <c r="A914" s="9" t="s">
        <v>18</v>
      </c>
      <c r="B914" s="9"/>
      <c r="C914" s="9" t="s">
        <v>507</v>
      </c>
      <c r="D914" s="9" t="s">
        <v>631</v>
      </c>
      <c r="E914" s="9" t="s">
        <v>12</v>
      </c>
      <c r="F914" s="12">
        <f t="shared" si="175"/>
        <v>5</v>
      </c>
      <c r="G914" s="12"/>
      <c r="H914" s="12">
        <v>5</v>
      </c>
      <c r="I914" s="12">
        <f t="shared" si="190"/>
        <v>5</v>
      </c>
      <c r="J914" s="12"/>
      <c r="K914" s="12">
        <v>5</v>
      </c>
    </row>
    <row r="915" spans="1:11" ht="59.25" customHeight="1" x14ac:dyDescent="0.2">
      <c r="A915" s="23" t="s">
        <v>22</v>
      </c>
      <c r="B915" s="9"/>
      <c r="C915" s="9" t="s">
        <v>507</v>
      </c>
      <c r="D915" s="9" t="s">
        <v>631</v>
      </c>
      <c r="E915" s="9" t="s">
        <v>23</v>
      </c>
      <c r="F915" s="12">
        <f t="shared" si="175"/>
        <v>586</v>
      </c>
      <c r="G915" s="12"/>
      <c r="H915" s="12">
        <v>586</v>
      </c>
      <c r="I915" s="12">
        <f t="shared" si="190"/>
        <v>609</v>
      </c>
      <c r="J915" s="12"/>
      <c r="K915" s="12">
        <v>609</v>
      </c>
    </row>
    <row r="916" spans="1:11" ht="252.75" customHeight="1" x14ac:dyDescent="0.2">
      <c r="A916" s="15" t="s">
        <v>632</v>
      </c>
      <c r="B916" s="8"/>
      <c r="C916" s="8" t="s">
        <v>507</v>
      </c>
      <c r="D916" s="8" t="s">
        <v>633</v>
      </c>
      <c r="E916" s="8"/>
      <c r="F916" s="11">
        <f t="shared" si="175"/>
        <v>9091</v>
      </c>
      <c r="G916" s="11">
        <f>G917</f>
        <v>0</v>
      </c>
      <c r="H916" s="11">
        <f>H917</f>
        <v>9091</v>
      </c>
      <c r="I916" s="11">
        <f t="shared" si="190"/>
        <v>9358</v>
      </c>
      <c r="J916" s="11">
        <f>J917</f>
        <v>0</v>
      </c>
      <c r="K916" s="11">
        <f>K917</f>
        <v>9358</v>
      </c>
    </row>
    <row r="917" spans="1:11" ht="122.25" customHeight="1" x14ac:dyDescent="0.2">
      <c r="A917" s="23" t="s">
        <v>1048</v>
      </c>
      <c r="B917" s="8"/>
      <c r="C917" s="9" t="s">
        <v>507</v>
      </c>
      <c r="D917" s="9" t="s">
        <v>634</v>
      </c>
      <c r="E917" s="9"/>
      <c r="F917" s="12">
        <f t="shared" si="175"/>
        <v>9091</v>
      </c>
      <c r="G917" s="12">
        <f>G918+G919</f>
        <v>0</v>
      </c>
      <c r="H917" s="12">
        <f>H918+H919</f>
        <v>9091</v>
      </c>
      <c r="I917" s="12">
        <f t="shared" si="190"/>
        <v>9358</v>
      </c>
      <c r="J917" s="12">
        <f>J918+J919</f>
        <v>0</v>
      </c>
      <c r="K917" s="12">
        <f>K918+K919</f>
        <v>9358</v>
      </c>
    </row>
    <row r="918" spans="1:11" ht="93" customHeight="1" x14ac:dyDescent="0.2">
      <c r="A918" s="9" t="s">
        <v>18</v>
      </c>
      <c r="B918" s="9"/>
      <c r="C918" s="9" t="s">
        <v>507</v>
      </c>
      <c r="D918" s="9" t="s">
        <v>634</v>
      </c>
      <c r="E918" s="9" t="s">
        <v>12</v>
      </c>
      <c r="F918" s="12">
        <f t="shared" si="175"/>
        <v>73</v>
      </c>
      <c r="G918" s="12"/>
      <c r="H918" s="12">
        <v>73</v>
      </c>
      <c r="I918" s="12">
        <f t="shared" si="190"/>
        <v>75</v>
      </c>
      <c r="J918" s="12"/>
      <c r="K918" s="12">
        <v>75</v>
      </c>
    </row>
    <row r="919" spans="1:11" ht="62.25" customHeight="1" x14ac:dyDescent="0.2">
      <c r="A919" s="23" t="s">
        <v>22</v>
      </c>
      <c r="B919" s="9"/>
      <c r="C919" s="9" t="s">
        <v>507</v>
      </c>
      <c r="D919" s="9" t="s">
        <v>634</v>
      </c>
      <c r="E919" s="9" t="s">
        <v>23</v>
      </c>
      <c r="F919" s="12">
        <f t="shared" si="175"/>
        <v>9018</v>
      </c>
      <c r="G919" s="12"/>
      <c r="H919" s="12">
        <v>9018</v>
      </c>
      <c r="I919" s="12">
        <f t="shared" si="190"/>
        <v>9283</v>
      </c>
      <c r="J919" s="12"/>
      <c r="K919" s="12">
        <v>9283</v>
      </c>
    </row>
    <row r="920" spans="1:11" ht="126.75" customHeight="1" x14ac:dyDescent="0.2">
      <c r="A920" s="15" t="s">
        <v>636</v>
      </c>
      <c r="B920" s="8"/>
      <c r="C920" s="8" t="s">
        <v>507</v>
      </c>
      <c r="D920" s="8" t="s">
        <v>637</v>
      </c>
      <c r="E920" s="8"/>
      <c r="F920" s="11">
        <f t="shared" si="175"/>
        <v>20416</v>
      </c>
      <c r="G920" s="11">
        <f>G921</f>
        <v>0</v>
      </c>
      <c r="H920" s="11">
        <f>H921</f>
        <v>20416</v>
      </c>
      <c r="I920" s="11">
        <f t="shared" si="190"/>
        <v>25490</v>
      </c>
      <c r="J920" s="11">
        <f>J921</f>
        <v>0</v>
      </c>
      <c r="K920" s="11">
        <f>K921</f>
        <v>25490</v>
      </c>
    </row>
    <row r="921" spans="1:11" ht="219" customHeight="1" x14ac:dyDescent="0.2">
      <c r="A921" s="23" t="s">
        <v>638</v>
      </c>
      <c r="B921" s="9"/>
      <c r="C921" s="9" t="s">
        <v>507</v>
      </c>
      <c r="D921" s="9" t="s">
        <v>639</v>
      </c>
      <c r="E921" s="9"/>
      <c r="F921" s="12">
        <f t="shared" si="175"/>
        <v>20416</v>
      </c>
      <c r="G921" s="12">
        <f>G922+G923</f>
        <v>0</v>
      </c>
      <c r="H921" s="12">
        <f>H922+H923</f>
        <v>20416</v>
      </c>
      <c r="I921" s="12">
        <f t="shared" si="190"/>
        <v>25490</v>
      </c>
      <c r="J921" s="12">
        <f>J922+J923</f>
        <v>0</v>
      </c>
      <c r="K921" s="12">
        <f>K922+K923</f>
        <v>25490</v>
      </c>
    </row>
    <row r="922" spans="1:11" ht="82.5" customHeight="1" x14ac:dyDescent="0.2">
      <c r="A922" s="9" t="s">
        <v>18</v>
      </c>
      <c r="B922" s="9"/>
      <c r="C922" s="9" t="s">
        <v>507</v>
      </c>
      <c r="D922" s="9" t="s">
        <v>639</v>
      </c>
      <c r="E922" s="9" t="s">
        <v>12</v>
      </c>
      <c r="F922" s="12">
        <f t="shared" si="175"/>
        <v>162</v>
      </c>
      <c r="G922" s="12"/>
      <c r="H922" s="12">
        <v>162</v>
      </c>
      <c r="I922" s="12">
        <f t="shared" si="190"/>
        <v>203</v>
      </c>
      <c r="J922" s="12"/>
      <c r="K922" s="12">
        <v>203</v>
      </c>
    </row>
    <row r="923" spans="1:11" ht="55.5" customHeight="1" x14ac:dyDescent="0.2">
      <c r="A923" s="23" t="s">
        <v>22</v>
      </c>
      <c r="B923" s="9"/>
      <c r="C923" s="9" t="s">
        <v>507</v>
      </c>
      <c r="D923" s="9" t="s">
        <v>639</v>
      </c>
      <c r="E923" s="9" t="s">
        <v>23</v>
      </c>
      <c r="F923" s="12">
        <f t="shared" si="175"/>
        <v>20254</v>
      </c>
      <c r="G923" s="12"/>
      <c r="H923" s="12">
        <v>20254</v>
      </c>
      <c r="I923" s="12">
        <f t="shared" si="190"/>
        <v>25287</v>
      </c>
      <c r="J923" s="12"/>
      <c r="K923" s="12">
        <v>25287</v>
      </c>
    </row>
    <row r="924" spans="1:11" ht="288.75" customHeight="1" x14ac:dyDescent="0.2">
      <c r="A924" s="8" t="s">
        <v>864</v>
      </c>
      <c r="B924" s="8"/>
      <c r="C924" s="8" t="s">
        <v>507</v>
      </c>
      <c r="D924" s="8" t="s">
        <v>802</v>
      </c>
      <c r="E924" s="9"/>
      <c r="F924" s="11">
        <f t="shared" si="175"/>
        <v>7933.4</v>
      </c>
      <c r="G924" s="11">
        <f>G925</f>
        <v>0</v>
      </c>
      <c r="H924" s="11">
        <f>H925</f>
        <v>7933.4</v>
      </c>
      <c r="I924" s="11">
        <f t="shared" ref="I924:I930" si="191">J924+K924</f>
        <v>7796.1</v>
      </c>
      <c r="J924" s="11">
        <f>J925</f>
        <v>0</v>
      </c>
      <c r="K924" s="11">
        <f>K925</f>
        <v>7796.1</v>
      </c>
    </row>
    <row r="925" spans="1:11" ht="147" customHeight="1" x14ac:dyDescent="0.2">
      <c r="A925" s="9" t="s">
        <v>867</v>
      </c>
      <c r="B925" s="9"/>
      <c r="C925" s="9" t="s">
        <v>507</v>
      </c>
      <c r="D925" s="9" t="s">
        <v>834</v>
      </c>
      <c r="E925" s="9"/>
      <c r="F925" s="12">
        <f t="shared" si="175"/>
        <v>7933.4</v>
      </c>
      <c r="G925" s="12">
        <f>G926+G927</f>
        <v>0</v>
      </c>
      <c r="H925" s="12">
        <f>H926+H927</f>
        <v>7933.4</v>
      </c>
      <c r="I925" s="12">
        <f t="shared" si="191"/>
        <v>7796.1</v>
      </c>
      <c r="J925" s="12">
        <f>J926+J927</f>
        <v>0</v>
      </c>
      <c r="K925" s="12">
        <f>K926+K927</f>
        <v>7796.1</v>
      </c>
    </row>
    <row r="926" spans="1:11" ht="93" customHeight="1" x14ac:dyDescent="0.2">
      <c r="A926" s="9" t="s">
        <v>18</v>
      </c>
      <c r="B926" s="9"/>
      <c r="C926" s="9" t="s">
        <v>507</v>
      </c>
      <c r="D926" s="9" t="s">
        <v>834</v>
      </c>
      <c r="E926" s="9" t="s">
        <v>12</v>
      </c>
      <c r="F926" s="12">
        <f t="shared" si="175"/>
        <v>132.4</v>
      </c>
      <c r="G926" s="12"/>
      <c r="H926" s="12">
        <v>132.4</v>
      </c>
      <c r="I926" s="12">
        <f t="shared" si="191"/>
        <v>131.1</v>
      </c>
      <c r="J926" s="12"/>
      <c r="K926" s="12">
        <v>131.1</v>
      </c>
    </row>
    <row r="927" spans="1:11" ht="49.5" x14ac:dyDescent="0.2">
      <c r="A927" s="23" t="s">
        <v>22</v>
      </c>
      <c r="B927" s="9"/>
      <c r="C927" s="9" t="s">
        <v>507</v>
      </c>
      <c r="D927" s="9" t="s">
        <v>834</v>
      </c>
      <c r="E927" s="9" t="s">
        <v>23</v>
      </c>
      <c r="F927" s="12">
        <f t="shared" si="175"/>
        <v>7801</v>
      </c>
      <c r="G927" s="12"/>
      <c r="H927" s="12">
        <v>7801</v>
      </c>
      <c r="I927" s="12">
        <f t="shared" si="191"/>
        <v>7665</v>
      </c>
      <c r="J927" s="12"/>
      <c r="K927" s="12">
        <v>7665</v>
      </c>
    </row>
    <row r="928" spans="1:11" ht="285.75" customHeight="1" x14ac:dyDescent="0.2">
      <c r="A928" s="15" t="s">
        <v>828</v>
      </c>
      <c r="B928" s="8"/>
      <c r="C928" s="8" t="s">
        <v>507</v>
      </c>
      <c r="D928" s="8" t="s">
        <v>829</v>
      </c>
      <c r="E928" s="8"/>
      <c r="F928" s="12">
        <f t="shared" si="175"/>
        <v>5000</v>
      </c>
      <c r="G928" s="11">
        <f>G929</f>
        <v>5000</v>
      </c>
      <c r="H928" s="11">
        <f>H929</f>
        <v>0</v>
      </c>
      <c r="I928" s="12">
        <f t="shared" si="191"/>
        <v>5000</v>
      </c>
      <c r="J928" s="11">
        <f>J929</f>
        <v>5000</v>
      </c>
      <c r="K928" s="11">
        <f>K929</f>
        <v>0</v>
      </c>
    </row>
    <row r="929" spans="1:11" ht="233.25" customHeight="1" x14ac:dyDescent="0.2">
      <c r="A929" s="23" t="s">
        <v>830</v>
      </c>
      <c r="B929" s="9"/>
      <c r="C929" s="9" t="s">
        <v>507</v>
      </c>
      <c r="D929" s="9" t="s">
        <v>831</v>
      </c>
      <c r="E929" s="9"/>
      <c r="F929" s="12">
        <f t="shared" si="175"/>
        <v>5000</v>
      </c>
      <c r="G929" s="12">
        <f>G930</f>
        <v>5000</v>
      </c>
      <c r="H929" s="12">
        <f>H930</f>
        <v>0</v>
      </c>
      <c r="I929" s="12">
        <f t="shared" si="191"/>
        <v>5000</v>
      </c>
      <c r="J929" s="12">
        <f>J930</f>
        <v>5000</v>
      </c>
      <c r="K929" s="12">
        <f>K930</f>
        <v>0</v>
      </c>
    </row>
    <row r="930" spans="1:11" ht="60.75" customHeight="1" x14ac:dyDescent="0.2">
      <c r="A930" s="23" t="s">
        <v>22</v>
      </c>
      <c r="B930" s="9"/>
      <c r="C930" s="9" t="s">
        <v>507</v>
      </c>
      <c r="D930" s="9" t="s">
        <v>831</v>
      </c>
      <c r="E930" s="9" t="s">
        <v>23</v>
      </c>
      <c r="F930" s="12">
        <f t="shared" si="175"/>
        <v>5000</v>
      </c>
      <c r="G930" s="12">
        <v>5000</v>
      </c>
      <c r="H930" s="12"/>
      <c r="I930" s="12">
        <f t="shared" si="191"/>
        <v>5000</v>
      </c>
      <c r="J930" s="12">
        <v>5000</v>
      </c>
      <c r="K930" s="12"/>
    </row>
    <row r="931" spans="1:11" ht="111.75" customHeight="1" x14ac:dyDescent="0.2">
      <c r="A931" s="7" t="s">
        <v>527</v>
      </c>
      <c r="B931" s="8"/>
      <c r="C931" s="8" t="s">
        <v>507</v>
      </c>
      <c r="D931" s="8" t="s">
        <v>528</v>
      </c>
      <c r="E931" s="8"/>
      <c r="F931" s="11">
        <f t="shared" si="175"/>
        <v>2559</v>
      </c>
      <c r="G931" s="11">
        <f>G932+G942+G939</f>
        <v>2424</v>
      </c>
      <c r="H931" s="11">
        <f>H932+H942+H939</f>
        <v>135</v>
      </c>
      <c r="I931" s="11">
        <f t="shared" ref="I931:I946" si="192">J931+K931</f>
        <v>2559</v>
      </c>
      <c r="J931" s="11">
        <f>J932+J942+J939</f>
        <v>2424</v>
      </c>
      <c r="K931" s="11">
        <f>K932+K942+K939</f>
        <v>135</v>
      </c>
    </row>
    <row r="932" spans="1:11" ht="189.75" customHeight="1" x14ac:dyDescent="0.2">
      <c r="A932" s="15" t="s">
        <v>529</v>
      </c>
      <c r="B932" s="8"/>
      <c r="C932" s="8" t="s">
        <v>507</v>
      </c>
      <c r="D932" s="8" t="s">
        <v>530</v>
      </c>
      <c r="E932" s="8"/>
      <c r="F932" s="11">
        <f t="shared" si="175"/>
        <v>2203</v>
      </c>
      <c r="G932" s="11">
        <f>G935+G933+G937</f>
        <v>2203</v>
      </c>
      <c r="H932" s="11">
        <f>H935+H933+H937</f>
        <v>0</v>
      </c>
      <c r="I932" s="11">
        <f t="shared" si="192"/>
        <v>2203</v>
      </c>
      <c r="J932" s="11">
        <f>J935+J933+J937</f>
        <v>2203</v>
      </c>
      <c r="K932" s="11">
        <f>K935+K933+K937</f>
        <v>0</v>
      </c>
    </row>
    <row r="933" spans="1:11" ht="74.25" customHeight="1" x14ac:dyDescent="0.2">
      <c r="A933" s="23" t="s">
        <v>640</v>
      </c>
      <c r="B933" s="8"/>
      <c r="C933" s="9" t="s">
        <v>507</v>
      </c>
      <c r="D933" s="9" t="s">
        <v>641</v>
      </c>
      <c r="E933" s="9"/>
      <c r="F933" s="12">
        <f t="shared" si="175"/>
        <v>13</v>
      </c>
      <c r="G933" s="12">
        <f>G934</f>
        <v>13</v>
      </c>
      <c r="H933" s="12">
        <f>H934</f>
        <v>0</v>
      </c>
      <c r="I933" s="12">
        <f t="shared" si="192"/>
        <v>13</v>
      </c>
      <c r="J933" s="12">
        <f>J934</f>
        <v>13</v>
      </c>
      <c r="K933" s="12">
        <f>K934</f>
        <v>0</v>
      </c>
    </row>
    <row r="934" spans="1:11" ht="93" customHeight="1" x14ac:dyDescent="0.2">
      <c r="A934" s="9" t="s">
        <v>18</v>
      </c>
      <c r="B934" s="9"/>
      <c r="C934" s="9" t="s">
        <v>507</v>
      </c>
      <c r="D934" s="9" t="s">
        <v>641</v>
      </c>
      <c r="E934" s="9" t="s">
        <v>12</v>
      </c>
      <c r="F934" s="12">
        <f t="shared" si="175"/>
        <v>13</v>
      </c>
      <c r="G934" s="12">
        <v>13</v>
      </c>
      <c r="H934" s="12"/>
      <c r="I934" s="12">
        <f t="shared" si="192"/>
        <v>13</v>
      </c>
      <c r="J934" s="12">
        <v>13</v>
      </c>
      <c r="K934" s="12"/>
    </row>
    <row r="935" spans="1:11" ht="192.75" customHeight="1" x14ac:dyDescent="0.2">
      <c r="A935" s="23" t="s">
        <v>805</v>
      </c>
      <c r="B935" s="8"/>
      <c r="C935" s="9" t="s">
        <v>507</v>
      </c>
      <c r="D935" s="9" t="s">
        <v>642</v>
      </c>
      <c r="E935" s="9"/>
      <c r="F935" s="12">
        <f t="shared" si="175"/>
        <v>1573</v>
      </c>
      <c r="G935" s="12">
        <f>G936</f>
        <v>1573</v>
      </c>
      <c r="H935" s="12">
        <f>H936</f>
        <v>0</v>
      </c>
      <c r="I935" s="12">
        <f t="shared" si="192"/>
        <v>1573</v>
      </c>
      <c r="J935" s="12">
        <f>J936</f>
        <v>1573</v>
      </c>
      <c r="K935" s="12">
        <f>K936</f>
        <v>0</v>
      </c>
    </row>
    <row r="936" spans="1:11" ht="57" customHeight="1" x14ac:dyDescent="0.2">
      <c r="A936" s="23" t="s">
        <v>22</v>
      </c>
      <c r="B936" s="9"/>
      <c r="C936" s="9" t="s">
        <v>507</v>
      </c>
      <c r="D936" s="9" t="s">
        <v>642</v>
      </c>
      <c r="E936" s="9" t="s">
        <v>23</v>
      </c>
      <c r="F936" s="12">
        <f t="shared" si="175"/>
        <v>1573</v>
      </c>
      <c r="G936" s="12">
        <v>1573</v>
      </c>
      <c r="H936" s="12"/>
      <c r="I936" s="12">
        <f t="shared" si="192"/>
        <v>1573</v>
      </c>
      <c r="J936" s="12">
        <v>1573</v>
      </c>
      <c r="K936" s="12"/>
    </row>
    <row r="937" spans="1:11" ht="91.5" customHeight="1" x14ac:dyDescent="0.2">
      <c r="A937" s="23" t="s">
        <v>566</v>
      </c>
      <c r="B937" s="8"/>
      <c r="C937" s="9" t="s">
        <v>507</v>
      </c>
      <c r="D937" s="9" t="s">
        <v>643</v>
      </c>
      <c r="E937" s="9"/>
      <c r="F937" s="12">
        <f t="shared" si="175"/>
        <v>617</v>
      </c>
      <c r="G937" s="12">
        <f>G938</f>
        <v>617</v>
      </c>
      <c r="H937" s="12"/>
      <c r="I937" s="12">
        <f t="shared" si="192"/>
        <v>617</v>
      </c>
      <c r="J937" s="45">
        <f>J938</f>
        <v>617</v>
      </c>
      <c r="K937" s="45"/>
    </row>
    <row r="938" spans="1:11" ht="93" customHeight="1" x14ac:dyDescent="0.2">
      <c r="A938" s="9" t="s">
        <v>18</v>
      </c>
      <c r="B938" s="9"/>
      <c r="C938" s="9" t="s">
        <v>507</v>
      </c>
      <c r="D938" s="9" t="s">
        <v>643</v>
      </c>
      <c r="E938" s="9" t="s">
        <v>12</v>
      </c>
      <c r="F938" s="12">
        <f t="shared" si="175"/>
        <v>617</v>
      </c>
      <c r="G938" s="12">
        <v>617</v>
      </c>
      <c r="H938" s="12"/>
      <c r="I938" s="12">
        <f t="shared" si="192"/>
        <v>617</v>
      </c>
      <c r="J938" s="12">
        <v>617</v>
      </c>
      <c r="K938" s="12"/>
    </row>
    <row r="939" spans="1:11" ht="93" customHeight="1" x14ac:dyDescent="0.2">
      <c r="A939" s="8" t="s">
        <v>531</v>
      </c>
      <c r="B939" s="9"/>
      <c r="C939" s="8" t="s">
        <v>507</v>
      </c>
      <c r="D939" s="8" t="s">
        <v>532</v>
      </c>
      <c r="E939" s="9"/>
      <c r="F939" s="11">
        <f>G939+H939</f>
        <v>135</v>
      </c>
      <c r="G939" s="11">
        <f>G940</f>
        <v>0</v>
      </c>
      <c r="H939" s="11">
        <f>H940</f>
        <v>135</v>
      </c>
      <c r="I939" s="11">
        <f>J939+K939</f>
        <v>135</v>
      </c>
      <c r="J939" s="11">
        <f>J940</f>
        <v>0</v>
      </c>
      <c r="K939" s="11">
        <f>K940</f>
        <v>135</v>
      </c>
    </row>
    <row r="940" spans="1:11" ht="193.9" customHeight="1" x14ac:dyDescent="0.2">
      <c r="A940" s="9" t="s">
        <v>858</v>
      </c>
      <c r="B940" s="9"/>
      <c r="C940" s="9" t="s">
        <v>507</v>
      </c>
      <c r="D940" s="9" t="s">
        <v>859</v>
      </c>
      <c r="E940" s="9"/>
      <c r="F940" s="12">
        <f>G940+H940</f>
        <v>135</v>
      </c>
      <c r="G940" s="12">
        <f>G941</f>
        <v>0</v>
      </c>
      <c r="H940" s="12">
        <f>H941</f>
        <v>135</v>
      </c>
      <c r="I940" s="12">
        <f>J940+K940</f>
        <v>135</v>
      </c>
      <c r="J940" s="12">
        <f>J941</f>
        <v>0</v>
      </c>
      <c r="K940" s="12">
        <f>K941</f>
        <v>135</v>
      </c>
    </row>
    <row r="941" spans="1:11" ht="70.900000000000006" customHeight="1" x14ac:dyDescent="0.2">
      <c r="A941" s="23" t="s">
        <v>22</v>
      </c>
      <c r="B941" s="9"/>
      <c r="C941" s="9" t="s">
        <v>507</v>
      </c>
      <c r="D941" s="9" t="s">
        <v>859</v>
      </c>
      <c r="E941" s="9" t="s">
        <v>23</v>
      </c>
      <c r="F941" s="12">
        <f>G941+H941</f>
        <v>135</v>
      </c>
      <c r="G941" s="12"/>
      <c r="H941" s="12">
        <v>135</v>
      </c>
      <c r="I941" s="12">
        <f>J941+K941</f>
        <v>135</v>
      </c>
      <c r="J941" s="12"/>
      <c r="K941" s="12">
        <v>135</v>
      </c>
    </row>
    <row r="942" spans="1:11" ht="183.75" customHeight="1" x14ac:dyDescent="0.2">
      <c r="A942" s="8" t="s">
        <v>535</v>
      </c>
      <c r="B942" s="8"/>
      <c r="C942" s="8" t="s">
        <v>507</v>
      </c>
      <c r="D942" s="8" t="s">
        <v>536</v>
      </c>
      <c r="E942" s="8"/>
      <c r="F942" s="11">
        <f t="shared" si="175"/>
        <v>221</v>
      </c>
      <c r="G942" s="11">
        <f>G943</f>
        <v>221</v>
      </c>
      <c r="H942" s="11">
        <f>H943</f>
        <v>0</v>
      </c>
      <c r="I942" s="11">
        <f t="shared" si="192"/>
        <v>221</v>
      </c>
      <c r="J942" s="11">
        <f>J943</f>
        <v>221</v>
      </c>
      <c r="K942" s="11">
        <f>K943</f>
        <v>0</v>
      </c>
    </row>
    <row r="943" spans="1:11" ht="25.5" customHeight="1" x14ac:dyDescent="0.2">
      <c r="A943" s="9" t="s">
        <v>42</v>
      </c>
      <c r="B943" s="8"/>
      <c r="C943" s="9" t="s">
        <v>507</v>
      </c>
      <c r="D943" s="9" t="s">
        <v>537</v>
      </c>
      <c r="E943" s="9"/>
      <c r="F943" s="12">
        <f t="shared" si="175"/>
        <v>221</v>
      </c>
      <c r="G943" s="12">
        <f>G944</f>
        <v>221</v>
      </c>
      <c r="H943" s="12">
        <f>H944</f>
        <v>0</v>
      </c>
      <c r="I943" s="12">
        <f t="shared" si="192"/>
        <v>221</v>
      </c>
      <c r="J943" s="12">
        <f>J944</f>
        <v>221</v>
      </c>
      <c r="K943" s="12">
        <f>K944</f>
        <v>0</v>
      </c>
    </row>
    <row r="944" spans="1:11" ht="93" customHeight="1" x14ac:dyDescent="0.2">
      <c r="A944" s="9" t="s">
        <v>18</v>
      </c>
      <c r="B944" s="9"/>
      <c r="C944" s="9" t="s">
        <v>507</v>
      </c>
      <c r="D944" s="9" t="s">
        <v>537</v>
      </c>
      <c r="E944" s="9" t="s">
        <v>12</v>
      </c>
      <c r="F944" s="12">
        <f t="shared" si="175"/>
        <v>221</v>
      </c>
      <c r="G944" s="12">
        <v>221</v>
      </c>
      <c r="H944" s="12"/>
      <c r="I944" s="12">
        <f t="shared" si="192"/>
        <v>221</v>
      </c>
      <c r="J944" s="12">
        <v>221</v>
      </c>
      <c r="K944" s="12"/>
    </row>
    <row r="945" spans="1:11" ht="75.75" customHeight="1" x14ac:dyDescent="0.2">
      <c r="A945" s="7" t="s">
        <v>644</v>
      </c>
      <c r="B945" s="8"/>
      <c r="C945" s="8" t="s">
        <v>507</v>
      </c>
      <c r="D945" s="8" t="s">
        <v>404</v>
      </c>
      <c r="E945" s="8"/>
      <c r="F945" s="11">
        <f>G945+H945</f>
        <v>6392</v>
      </c>
      <c r="G945" s="11">
        <f>G946+G951+G954+G959+G972+G976+G964+G968</f>
        <v>1009</v>
      </c>
      <c r="H945" s="11">
        <f>H946+H951+H954+H959+H972+H976+H964+H968</f>
        <v>5383</v>
      </c>
      <c r="I945" s="11">
        <f t="shared" si="192"/>
        <v>6838</v>
      </c>
      <c r="J945" s="11">
        <f>J946+J951+J954+J959+J972+J976+J964+J968</f>
        <v>1009</v>
      </c>
      <c r="K945" s="11">
        <f>K946+K951+K954+K959+K972+K976+K964+K968</f>
        <v>5829</v>
      </c>
    </row>
    <row r="946" spans="1:11" ht="178.5" customHeight="1" x14ac:dyDescent="0.2">
      <c r="A946" s="15" t="s">
        <v>1138</v>
      </c>
      <c r="B946" s="8"/>
      <c r="C946" s="8" t="s">
        <v>507</v>
      </c>
      <c r="D946" s="8" t="s">
        <v>645</v>
      </c>
      <c r="E946" s="8"/>
      <c r="F946" s="11">
        <f>G946+H946</f>
        <v>202</v>
      </c>
      <c r="G946" s="11">
        <f>G947+G949</f>
        <v>202</v>
      </c>
      <c r="H946" s="11">
        <f>H947+H949</f>
        <v>0</v>
      </c>
      <c r="I946" s="11">
        <f t="shared" si="192"/>
        <v>202</v>
      </c>
      <c r="J946" s="11">
        <f>J947+J949</f>
        <v>202</v>
      </c>
      <c r="K946" s="11">
        <f>K947+K949</f>
        <v>0</v>
      </c>
    </row>
    <row r="947" spans="1:11" ht="75.75" customHeight="1" x14ac:dyDescent="0.2">
      <c r="A947" s="23" t="s">
        <v>523</v>
      </c>
      <c r="B947" s="8"/>
      <c r="C947" s="9" t="s">
        <v>507</v>
      </c>
      <c r="D947" s="9" t="s">
        <v>646</v>
      </c>
      <c r="E947" s="9"/>
      <c r="F947" s="12">
        <f t="shared" ref="F947:F1015" si="193">G947+H947</f>
        <v>2</v>
      </c>
      <c r="G947" s="12">
        <f>G948</f>
        <v>2</v>
      </c>
      <c r="H947" s="12">
        <f>H948</f>
        <v>0</v>
      </c>
      <c r="I947" s="12">
        <f t="shared" ref="I947:I1015" si="194">J947+K947</f>
        <v>2</v>
      </c>
      <c r="J947" s="12">
        <f>J948</f>
        <v>2</v>
      </c>
      <c r="K947" s="12">
        <f>K948</f>
        <v>0</v>
      </c>
    </row>
    <row r="948" spans="1:11" ht="93" customHeight="1" x14ac:dyDescent="0.2">
      <c r="A948" s="9" t="s">
        <v>18</v>
      </c>
      <c r="B948" s="9"/>
      <c r="C948" s="9" t="s">
        <v>507</v>
      </c>
      <c r="D948" s="9" t="s">
        <v>646</v>
      </c>
      <c r="E948" s="9" t="s">
        <v>12</v>
      </c>
      <c r="F948" s="12">
        <f t="shared" si="193"/>
        <v>2</v>
      </c>
      <c r="G948" s="12">
        <v>2</v>
      </c>
      <c r="H948" s="12"/>
      <c r="I948" s="12">
        <f t="shared" si="194"/>
        <v>2</v>
      </c>
      <c r="J948" s="12">
        <v>2</v>
      </c>
      <c r="K948" s="12"/>
    </row>
    <row r="949" spans="1:11" ht="44.25" customHeight="1" x14ac:dyDescent="0.2">
      <c r="A949" s="23" t="s">
        <v>647</v>
      </c>
      <c r="B949" s="8"/>
      <c r="C949" s="9" t="s">
        <v>507</v>
      </c>
      <c r="D949" s="9" t="s">
        <v>648</v>
      </c>
      <c r="E949" s="9"/>
      <c r="F949" s="12">
        <f t="shared" si="193"/>
        <v>200</v>
      </c>
      <c r="G949" s="12">
        <f>G950</f>
        <v>200</v>
      </c>
      <c r="H949" s="12">
        <f>H950</f>
        <v>0</v>
      </c>
      <c r="I949" s="12">
        <f t="shared" si="194"/>
        <v>200</v>
      </c>
      <c r="J949" s="12">
        <f>J950</f>
        <v>200</v>
      </c>
      <c r="K949" s="12">
        <f>K950</f>
        <v>0</v>
      </c>
    </row>
    <row r="950" spans="1:11" ht="60" customHeight="1" x14ac:dyDescent="0.2">
      <c r="A950" s="23" t="s">
        <v>22</v>
      </c>
      <c r="B950" s="9"/>
      <c r="C950" s="9" t="s">
        <v>507</v>
      </c>
      <c r="D950" s="9" t="s">
        <v>648</v>
      </c>
      <c r="E950" s="9" t="s">
        <v>23</v>
      </c>
      <c r="F950" s="12">
        <f t="shared" si="193"/>
        <v>200</v>
      </c>
      <c r="G950" s="12">
        <v>200</v>
      </c>
      <c r="H950" s="12"/>
      <c r="I950" s="12">
        <f t="shared" si="194"/>
        <v>200</v>
      </c>
      <c r="J950" s="12">
        <v>200</v>
      </c>
      <c r="K950" s="12"/>
    </row>
    <row r="951" spans="1:11" ht="108.75" customHeight="1" x14ac:dyDescent="0.2">
      <c r="A951" s="15" t="s">
        <v>649</v>
      </c>
      <c r="B951" s="8"/>
      <c r="C951" s="8" t="s">
        <v>507</v>
      </c>
      <c r="D951" s="8" t="s">
        <v>650</v>
      </c>
      <c r="E951" s="8"/>
      <c r="F951" s="11">
        <f t="shared" si="193"/>
        <v>6</v>
      </c>
      <c r="G951" s="11">
        <f>G952</f>
        <v>6</v>
      </c>
      <c r="H951" s="11">
        <f>H952</f>
        <v>0</v>
      </c>
      <c r="I951" s="11">
        <f t="shared" si="194"/>
        <v>6</v>
      </c>
      <c r="J951" s="11">
        <f>J952</f>
        <v>6</v>
      </c>
      <c r="K951" s="11">
        <f>K952</f>
        <v>0</v>
      </c>
    </row>
    <row r="952" spans="1:11" ht="73.5" customHeight="1" x14ac:dyDescent="0.2">
      <c r="A952" s="23" t="s">
        <v>566</v>
      </c>
      <c r="B952" s="8"/>
      <c r="C952" s="9" t="s">
        <v>507</v>
      </c>
      <c r="D952" s="9" t="s">
        <v>651</v>
      </c>
      <c r="E952" s="9"/>
      <c r="F952" s="12">
        <f t="shared" si="193"/>
        <v>6</v>
      </c>
      <c r="G952" s="12">
        <f>G953</f>
        <v>6</v>
      </c>
      <c r="H952" s="12">
        <f>H953</f>
        <v>0</v>
      </c>
      <c r="I952" s="12">
        <f t="shared" si="194"/>
        <v>6</v>
      </c>
      <c r="J952" s="12">
        <f>J953</f>
        <v>6</v>
      </c>
      <c r="K952" s="12">
        <f>K953</f>
        <v>0</v>
      </c>
    </row>
    <row r="953" spans="1:11" ht="93" customHeight="1" x14ac:dyDescent="0.2">
      <c r="A953" s="9" t="s">
        <v>18</v>
      </c>
      <c r="B953" s="9"/>
      <c r="C953" s="9" t="s">
        <v>507</v>
      </c>
      <c r="D953" s="9" t="s">
        <v>651</v>
      </c>
      <c r="E953" s="9" t="s">
        <v>12</v>
      </c>
      <c r="F953" s="12">
        <f t="shared" si="193"/>
        <v>6</v>
      </c>
      <c r="G953" s="12">
        <v>6</v>
      </c>
      <c r="H953" s="12"/>
      <c r="I953" s="12">
        <f t="shared" si="194"/>
        <v>6</v>
      </c>
      <c r="J953" s="12">
        <v>6</v>
      </c>
      <c r="K953" s="12"/>
    </row>
    <row r="954" spans="1:11" ht="261.75" customHeight="1" x14ac:dyDescent="0.2">
      <c r="A954" s="28" t="s">
        <v>922</v>
      </c>
      <c r="B954" s="8"/>
      <c r="C954" s="8" t="s">
        <v>507</v>
      </c>
      <c r="D954" s="8" t="s">
        <v>652</v>
      </c>
      <c r="E954" s="8"/>
      <c r="F954" s="11">
        <f t="shared" si="193"/>
        <v>202</v>
      </c>
      <c r="G954" s="11">
        <f>G955+G957</f>
        <v>202</v>
      </c>
      <c r="H954" s="11">
        <f>H955+H957</f>
        <v>0</v>
      </c>
      <c r="I954" s="11">
        <f t="shared" si="194"/>
        <v>202</v>
      </c>
      <c r="J954" s="11">
        <f>J955+J957</f>
        <v>202</v>
      </c>
      <c r="K954" s="11">
        <f>K955+K957</f>
        <v>0</v>
      </c>
    </row>
    <row r="955" spans="1:11" ht="79.5" customHeight="1" x14ac:dyDescent="0.2">
      <c r="A955" s="23" t="s">
        <v>523</v>
      </c>
      <c r="B955" s="8"/>
      <c r="C955" s="9" t="s">
        <v>507</v>
      </c>
      <c r="D955" s="9" t="s">
        <v>653</v>
      </c>
      <c r="E955" s="9"/>
      <c r="F955" s="12">
        <f t="shared" si="193"/>
        <v>2</v>
      </c>
      <c r="G955" s="12">
        <f>G956</f>
        <v>2</v>
      </c>
      <c r="H955" s="12">
        <f>H956</f>
        <v>0</v>
      </c>
      <c r="I955" s="12">
        <f t="shared" si="194"/>
        <v>2</v>
      </c>
      <c r="J955" s="12">
        <f>J956</f>
        <v>2</v>
      </c>
      <c r="K955" s="12">
        <f>K956</f>
        <v>0</v>
      </c>
    </row>
    <row r="956" spans="1:11" ht="93" customHeight="1" x14ac:dyDescent="0.2">
      <c r="A956" s="9" t="s">
        <v>18</v>
      </c>
      <c r="B956" s="9"/>
      <c r="C956" s="9" t="s">
        <v>507</v>
      </c>
      <c r="D956" s="9" t="s">
        <v>653</v>
      </c>
      <c r="E956" s="9" t="s">
        <v>12</v>
      </c>
      <c r="F956" s="12">
        <f t="shared" si="193"/>
        <v>2</v>
      </c>
      <c r="G956" s="12">
        <v>2</v>
      </c>
      <c r="H956" s="12"/>
      <c r="I956" s="12">
        <f t="shared" si="194"/>
        <v>2</v>
      </c>
      <c r="J956" s="12">
        <v>2</v>
      </c>
      <c r="K956" s="12"/>
    </row>
    <row r="957" spans="1:11" ht="42.75" customHeight="1" x14ac:dyDescent="0.2">
      <c r="A957" s="23" t="s">
        <v>647</v>
      </c>
      <c r="B957" s="8"/>
      <c r="C957" s="9" t="s">
        <v>507</v>
      </c>
      <c r="D957" s="9" t="s">
        <v>654</v>
      </c>
      <c r="E957" s="9"/>
      <c r="F957" s="12">
        <f t="shared" si="193"/>
        <v>200</v>
      </c>
      <c r="G957" s="12">
        <f>G958</f>
        <v>200</v>
      </c>
      <c r="H957" s="12">
        <f>H958</f>
        <v>0</v>
      </c>
      <c r="I957" s="12">
        <f t="shared" si="194"/>
        <v>200</v>
      </c>
      <c r="J957" s="12">
        <f>J958</f>
        <v>200</v>
      </c>
      <c r="K957" s="12">
        <f>K958</f>
        <v>0</v>
      </c>
    </row>
    <row r="958" spans="1:11" ht="63.75" customHeight="1" x14ac:dyDescent="0.2">
      <c r="A958" s="23" t="s">
        <v>22</v>
      </c>
      <c r="B958" s="9"/>
      <c r="C958" s="9" t="s">
        <v>507</v>
      </c>
      <c r="D958" s="9" t="s">
        <v>654</v>
      </c>
      <c r="E958" s="9" t="s">
        <v>23</v>
      </c>
      <c r="F958" s="12">
        <f t="shared" si="193"/>
        <v>200</v>
      </c>
      <c r="G958" s="12">
        <v>200</v>
      </c>
      <c r="H958" s="12"/>
      <c r="I958" s="12">
        <f t="shared" si="194"/>
        <v>200</v>
      </c>
      <c r="J958" s="12">
        <v>200</v>
      </c>
      <c r="K958" s="12"/>
    </row>
    <row r="959" spans="1:11" ht="213" customHeight="1" x14ac:dyDescent="0.2">
      <c r="A959" s="15" t="s">
        <v>898</v>
      </c>
      <c r="B959" s="8"/>
      <c r="C959" s="8" t="s">
        <v>507</v>
      </c>
      <c r="D959" s="8" t="s">
        <v>655</v>
      </c>
      <c r="E959" s="8"/>
      <c r="F959" s="11">
        <f t="shared" si="193"/>
        <v>202</v>
      </c>
      <c r="G959" s="11">
        <f>G960+G962</f>
        <v>202</v>
      </c>
      <c r="H959" s="11">
        <f>H960+H962</f>
        <v>0</v>
      </c>
      <c r="I959" s="11">
        <f t="shared" si="194"/>
        <v>202</v>
      </c>
      <c r="J959" s="11">
        <f>J960+J962</f>
        <v>202</v>
      </c>
      <c r="K959" s="11">
        <f>K960+K962</f>
        <v>0</v>
      </c>
    </row>
    <row r="960" spans="1:11" ht="77.25" customHeight="1" x14ac:dyDescent="0.2">
      <c r="A960" s="23" t="s">
        <v>523</v>
      </c>
      <c r="B960" s="8"/>
      <c r="C960" s="9" t="s">
        <v>507</v>
      </c>
      <c r="D960" s="9" t="s">
        <v>656</v>
      </c>
      <c r="E960" s="9"/>
      <c r="F960" s="12">
        <f t="shared" si="193"/>
        <v>2</v>
      </c>
      <c r="G960" s="12">
        <f>G961</f>
        <v>2</v>
      </c>
      <c r="H960" s="12">
        <f>H961</f>
        <v>0</v>
      </c>
      <c r="I960" s="12">
        <f t="shared" si="194"/>
        <v>2</v>
      </c>
      <c r="J960" s="12">
        <f>J961</f>
        <v>2</v>
      </c>
      <c r="K960" s="12">
        <f>K961</f>
        <v>0</v>
      </c>
    </row>
    <row r="961" spans="1:11" ht="92.25" customHeight="1" x14ac:dyDescent="0.2">
      <c r="A961" s="9" t="s">
        <v>18</v>
      </c>
      <c r="B961" s="9"/>
      <c r="C961" s="9" t="s">
        <v>507</v>
      </c>
      <c r="D961" s="9" t="s">
        <v>656</v>
      </c>
      <c r="E961" s="9" t="s">
        <v>12</v>
      </c>
      <c r="F961" s="12">
        <f t="shared" si="193"/>
        <v>2</v>
      </c>
      <c r="G961" s="12">
        <v>2</v>
      </c>
      <c r="H961" s="12"/>
      <c r="I961" s="12">
        <f t="shared" si="194"/>
        <v>2</v>
      </c>
      <c r="J961" s="12">
        <v>2</v>
      </c>
      <c r="K961" s="12"/>
    </row>
    <row r="962" spans="1:11" ht="41.25" customHeight="1" x14ac:dyDescent="0.2">
      <c r="A962" s="23" t="s">
        <v>647</v>
      </c>
      <c r="B962" s="8"/>
      <c r="C962" s="9" t="s">
        <v>507</v>
      </c>
      <c r="D962" s="9" t="s">
        <v>657</v>
      </c>
      <c r="E962" s="9"/>
      <c r="F962" s="12">
        <f t="shared" si="193"/>
        <v>200</v>
      </c>
      <c r="G962" s="12">
        <f>G963</f>
        <v>200</v>
      </c>
      <c r="H962" s="12">
        <f>H963</f>
        <v>0</v>
      </c>
      <c r="I962" s="12">
        <f t="shared" si="194"/>
        <v>200</v>
      </c>
      <c r="J962" s="12">
        <f>J963</f>
        <v>200</v>
      </c>
      <c r="K962" s="12">
        <f>K963</f>
        <v>0</v>
      </c>
    </row>
    <row r="963" spans="1:11" ht="59.25" customHeight="1" x14ac:dyDescent="0.2">
      <c r="A963" s="23" t="s">
        <v>22</v>
      </c>
      <c r="B963" s="9"/>
      <c r="C963" s="9" t="s">
        <v>507</v>
      </c>
      <c r="D963" s="9" t="s">
        <v>657</v>
      </c>
      <c r="E963" s="9" t="s">
        <v>23</v>
      </c>
      <c r="F963" s="12">
        <f t="shared" si="193"/>
        <v>200</v>
      </c>
      <c r="G963" s="12">
        <v>200</v>
      </c>
      <c r="H963" s="12"/>
      <c r="I963" s="12">
        <f t="shared" si="194"/>
        <v>200</v>
      </c>
      <c r="J963" s="12">
        <v>200</v>
      </c>
      <c r="K963" s="12"/>
    </row>
    <row r="964" spans="1:11" ht="194.25" customHeight="1" x14ac:dyDescent="0.2">
      <c r="A964" s="15" t="s">
        <v>1087</v>
      </c>
      <c r="B964" s="8"/>
      <c r="C964" s="8" t="s">
        <v>507</v>
      </c>
      <c r="D964" s="8" t="s">
        <v>1088</v>
      </c>
      <c r="E964" s="8"/>
      <c r="F964" s="11">
        <f t="shared" si="193"/>
        <v>4180</v>
      </c>
      <c r="G964" s="11">
        <f>G965</f>
        <v>0</v>
      </c>
      <c r="H964" s="11">
        <f>H965</f>
        <v>4180</v>
      </c>
      <c r="I964" s="11">
        <f t="shared" si="194"/>
        <v>4515</v>
      </c>
      <c r="J964" s="11">
        <f>J965</f>
        <v>0</v>
      </c>
      <c r="K964" s="11">
        <f>K965</f>
        <v>4515</v>
      </c>
    </row>
    <row r="965" spans="1:11" ht="85.5" customHeight="1" x14ac:dyDescent="0.2">
      <c r="A965" s="23" t="s">
        <v>862</v>
      </c>
      <c r="B965" s="9"/>
      <c r="C965" s="9" t="s">
        <v>507</v>
      </c>
      <c r="D965" s="9" t="s">
        <v>1089</v>
      </c>
      <c r="E965" s="9"/>
      <c r="F965" s="12">
        <f t="shared" si="193"/>
        <v>4180</v>
      </c>
      <c r="G965" s="12">
        <f>G966+G967</f>
        <v>0</v>
      </c>
      <c r="H965" s="12">
        <f>H966+H967</f>
        <v>4180</v>
      </c>
      <c r="I965" s="12">
        <f t="shared" si="194"/>
        <v>4515</v>
      </c>
      <c r="J965" s="12">
        <f>J966+J967</f>
        <v>0</v>
      </c>
      <c r="K965" s="12">
        <f>K966+K967</f>
        <v>4515</v>
      </c>
    </row>
    <row r="966" spans="1:11" ht="71.25" customHeight="1" x14ac:dyDescent="0.2">
      <c r="A966" s="9" t="s">
        <v>18</v>
      </c>
      <c r="B966" s="9"/>
      <c r="C966" s="9" t="s">
        <v>507</v>
      </c>
      <c r="D966" s="9" t="s">
        <v>1089</v>
      </c>
      <c r="E966" s="9" t="s">
        <v>12</v>
      </c>
      <c r="F966" s="12">
        <f t="shared" si="193"/>
        <v>34</v>
      </c>
      <c r="G966" s="12"/>
      <c r="H966" s="12">
        <v>34</v>
      </c>
      <c r="I966" s="12">
        <f t="shared" si="194"/>
        <v>36</v>
      </c>
      <c r="J966" s="12"/>
      <c r="K966" s="12">
        <v>36</v>
      </c>
    </row>
    <row r="967" spans="1:11" ht="54" customHeight="1" x14ac:dyDescent="0.2">
      <c r="A967" s="23" t="s">
        <v>22</v>
      </c>
      <c r="B967" s="9"/>
      <c r="C967" s="9" t="s">
        <v>507</v>
      </c>
      <c r="D967" s="9" t="s">
        <v>1089</v>
      </c>
      <c r="E967" s="9" t="s">
        <v>23</v>
      </c>
      <c r="F967" s="12">
        <f t="shared" si="193"/>
        <v>4146</v>
      </c>
      <c r="G967" s="12"/>
      <c r="H967" s="12">
        <v>4146</v>
      </c>
      <c r="I967" s="12">
        <f t="shared" si="194"/>
        <v>4479</v>
      </c>
      <c r="J967" s="12"/>
      <c r="K967" s="12">
        <v>4479</v>
      </c>
    </row>
    <row r="968" spans="1:11" ht="228.75" customHeight="1" x14ac:dyDescent="0.2">
      <c r="A968" s="15" t="s">
        <v>1111</v>
      </c>
      <c r="B968" s="8"/>
      <c r="C968" s="8" t="s">
        <v>507</v>
      </c>
      <c r="D968" s="8" t="s">
        <v>1090</v>
      </c>
      <c r="E968" s="8"/>
      <c r="F968" s="11">
        <f>G968+H968</f>
        <v>895</v>
      </c>
      <c r="G968" s="11">
        <f>G969</f>
        <v>0</v>
      </c>
      <c r="H968" s="11">
        <f>H969</f>
        <v>895</v>
      </c>
      <c r="I968" s="11">
        <f t="shared" si="194"/>
        <v>993</v>
      </c>
      <c r="J968" s="11">
        <f>J969</f>
        <v>0</v>
      </c>
      <c r="K968" s="11">
        <f>K969</f>
        <v>993</v>
      </c>
    </row>
    <row r="969" spans="1:11" ht="93.75" customHeight="1" x14ac:dyDescent="0.2">
      <c r="A969" s="23" t="s">
        <v>862</v>
      </c>
      <c r="B969" s="9"/>
      <c r="C969" s="9" t="s">
        <v>507</v>
      </c>
      <c r="D969" s="9" t="s">
        <v>1091</v>
      </c>
      <c r="E969" s="9"/>
      <c r="F969" s="12">
        <f t="shared" si="193"/>
        <v>895</v>
      </c>
      <c r="G969" s="12">
        <f>G970+G971</f>
        <v>0</v>
      </c>
      <c r="H969" s="12">
        <f>H970+H971</f>
        <v>895</v>
      </c>
      <c r="I969" s="12">
        <f t="shared" si="194"/>
        <v>993</v>
      </c>
      <c r="J969" s="12">
        <f>J970+J971</f>
        <v>0</v>
      </c>
      <c r="K969" s="12">
        <f>K970+K971</f>
        <v>993</v>
      </c>
    </row>
    <row r="970" spans="1:11" ht="74.25" customHeight="1" x14ac:dyDescent="0.2">
      <c r="A970" s="9" t="s">
        <v>18</v>
      </c>
      <c r="B970" s="9"/>
      <c r="C970" s="9" t="s">
        <v>507</v>
      </c>
      <c r="D970" s="9" t="s">
        <v>1091</v>
      </c>
      <c r="E970" s="9" t="s">
        <v>12</v>
      </c>
      <c r="F970" s="12">
        <f t="shared" si="193"/>
        <v>7</v>
      </c>
      <c r="G970" s="12"/>
      <c r="H970" s="12">
        <v>7</v>
      </c>
      <c r="I970" s="12">
        <f t="shared" si="194"/>
        <v>8</v>
      </c>
      <c r="J970" s="12"/>
      <c r="K970" s="12">
        <v>8</v>
      </c>
    </row>
    <row r="971" spans="1:11" ht="49.5" x14ac:dyDescent="0.2">
      <c r="A971" s="23" t="s">
        <v>22</v>
      </c>
      <c r="B971" s="9"/>
      <c r="C971" s="9" t="s">
        <v>507</v>
      </c>
      <c r="D971" s="9" t="s">
        <v>1091</v>
      </c>
      <c r="E971" s="9" t="s">
        <v>23</v>
      </c>
      <c r="F971" s="12">
        <f t="shared" si="193"/>
        <v>888</v>
      </c>
      <c r="G971" s="12"/>
      <c r="H971" s="12">
        <v>888</v>
      </c>
      <c r="I971" s="12">
        <f t="shared" si="194"/>
        <v>985</v>
      </c>
      <c r="J971" s="12"/>
      <c r="K971" s="12">
        <v>985</v>
      </c>
    </row>
    <row r="972" spans="1:11" ht="241.5" customHeight="1" x14ac:dyDescent="0.2">
      <c r="A972" s="15" t="s">
        <v>658</v>
      </c>
      <c r="B972" s="8"/>
      <c r="C972" s="8" t="s">
        <v>507</v>
      </c>
      <c r="D972" s="8" t="s">
        <v>659</v>
      </c>
      <c r="E972" s="8"/>
      <c r="F972" s="11">
        <f t="shared" si="193"/>
        <v>308</v>
      </c>
      <c r="G972" s="11">
        <f>G973</f>
        <v>0</v>
      </c>
      <c r="H972" s="11">
        <f>H973</f>
        <v>308</v>
      </c>
      <c r="I972" s="11">
        <f t="shared" si="194"/>
        <v>321</v>
      </c>
      <c r="J972" s="11">
        <f>J973</f>
        <v>0</v>
      </c>
      <c r="K972" s="11">
        <f>K973</f>
        <v>321</v>
      </c>
    </row>
    <row r="973" spans="1:11" ht="100.5" customHeight="1" x14ac:dyDescent="0.2">
      <c r="A973" s="23" t="s">
        <v>862</v>
      </c>
      <c r="B973" s="9"/>
      <c r="C973" s="9" t="s">
        <v>507</v>
      </c>
      <c r="D973" s="9" t="s">
        <v>660</v>
      </c>
      <c r="E973" s="9"/>
      <c r="F973" s="12">
        <f t="shared" si="193"/>
        <v>308</v>
      </c>
      <c r="G973" s="12">
        <f>G974+G975</f>
        <v>0</v>
      </c>
      <c r="H973" s="12">
        <f>H974+H975</f>
        <v>308</v>
      </c>
      <c r="I973" s="12">
        <f t="shared" si="194"/>
        <v>321</v>
      </c>
      <c r="J973" s="12">
        <f>J974+J975</f>
        <v>0</v>
      </c>
      <c r="K973" s="12">
        <f>K974+K975</f>
        <v>321</v>
      </c>
    </row>
    <row r="974" spans="1:11" ht="93" customHeight="1" x14ac:dyDescent="0.2">
      <c r="A974" s="9" t="s">
        <v>18</v>
      </c>
      <c r="B974" s="9"/>
      <c r="C974" s="9" t="s">
        <v>507</v>
      </c>
      <c r="D974" s="9" t="s">
        <v>660</v>
      </c>
      <c r="E974" s="9" t="s">
        <v>12</v>
      </c>
      <c r="F974" s="12">
        <f t="shared" si="193"/>
        <v>3</v>
      </c>
      <c r="G974" s="12"/>
      <c r="H974" s="12">
        <v>3</v>
      </c>
      <c r="I974" s="12">
        <f t="shared" si="194"/>
        <v>3</v>
      </c>
      <c r="J974" s="12"/>
      <c r="K974" s="12">
        <v>3</v>
      </c>
    </row>
    <row r="975" spans="1:11" ht="54.75" customHeight="1" x14ac:dyDescent="0.2">
      <c r="A975" s="23" t="s">
        <v>22</v>
      </c>
      <c r="B975" s="9"/>
      <c r="C975" s="9" t="s">
        <v>507</v>
      </c>
      <c r="D975" s="9" t="s">
        <v>660</v>
      </c>
      <c r="E975" s="9" t="s">
        <v>23</v>
      </c>
      <c r="F975" s="12">
        <f t="shared" si="193"/>
        <v>305</v>
      </c>
      <c r="G975" s="12"/>
      <c r="H975" s="12">
        <v>305</v>
      </c>
      <c r="I975" s="12">
        <f t="shared" si="194"/>
        <v>318</v>
      </c>
      <c r="J975" s="12"/>
      <c r="K975" s="12">
        <v>318</v>
      </c>
    </row>
    <row r="976" spans="1:11" ht="129.75" customHeight="1" x14ac:dyDescent="0.2">
      <c r="A976" s="15" t="s">
        <v>661</v>
      </c>
      <c r="B976" s="8"/>
      <c r="C976" s="8" t="s">
        <v>507</v>
      </c>
      <c r="D976" s="8" t="s">
        <v>662</v>
      </c>
      <c r="E976" s="8"/>
      <c r="F976" s="11">
        <f t="shared" si="193"/>
        <v>397</v>
      </c>
      <c r="G976" s="11">
        <f>G977</f>
        <v>397</v>
      </c>
      <c r="H976" s="11">
        <f>H977</f>
        <v>0</v>
      </c>
      <c r="I976" s="11">
        <f t="shared" si="194"/>
        <v>397</v>
      </c>
      <c r="J976" s="11">
        <f>J977</f>
        <v>397</v>
      </c>
      <c r="K976" s="11">
        <f>K977</f>
        <v>0</v>
      </c>
    </row>
    <row r="977" spans="1:11" ht="27.75" customHeight="1" x14ac:dyDescent="0.2">
      <c r="A977" s="46" t="s">
        <v>42</v>
      </c>
      <c r="B977" s="8"/>
      <c r="C977" s="9" t="s">
        <v>507</v>
      </c>
      <c r="D977" s="9" t="s">
        <v>663</v>
      </c>
      <c r="E977" s="9"/>
      <c r="F977" s="12">
        <f t="shared" si="193"/>
        <v>397</v>
      </c>
      <c r="G977" s="12">
        <f>G978</f>
        <v>397</v>
      </c>
      <c r="H977" s="12">
        <f>H978</f>
        <v>0</v>
      </c>
      <c r="I977" s="12">
        <f t="shared" si="194"/>
        <v>397</v>
      </c>
      <c r="J977" s="12">
        <f>J978</f>
        <v>397</v>
      </c>
      <c r="K977" s="12">
        <f>K978</f>
        <v>0</v>
      </c>
    </row>
    <row r="978" spans="1:11" ht="93" customHeight="1" x14ac:dyDescent="0.2">
      <c r="A978" s="9" t="s">
        <v>18</v>
      </c>
      <c r="B978" s="9"/>
      <c r="C978" s="9" t="s">
        <v>507</v>
      </c>
      <c r="D978" s="9" t="s">
        <v>663</v>
      </c>
      <c r="E978" s="9" t="s">
        <v>12</v>
      </c>
      <c r="F978" s="12">
        <f t="shared" si="193"/>
        <v>397</v>
      </c>
      <c r="G978" s="12">
        <v>397</v>
      </c>
      <c r="H978" s="12"/>
      <c r="I978" s="12">
        <f t="shared" si="194"/>
        <v>397</v>
      </c>
      <c r="J978" s="12">
        <v>397</v>
      </c>
      <c r="K978" s="12"/>
    </row>
    <row r="979" spans="1:11" ht="74.25" customHeight="1" x14ac:dyDescent="0.2">
      <c r="A979" s="7" t="s">
        <v>664</v>
      </c>
      <c r="B979" s="8"/>
      <c r="C979" s="8" t="s">
        <v>507</v>
      </c>
      <c r="D979" s="8" t="s">
        <v>539</v>
      </c>
      <c r="E979" s="8"/>
      <c r="F979" s="11">
        <f t="shared" si="193"/>
        <v>451</v>
      </c>
      <c r="G979" s="11">
        <f>G980+G985</f>
        <v>451</v>
      </c>
      <c r="H979" s="11">
        <f>H980+H985</f>
        <v>0</v>
      </c>
      <c r="I979" s="11">
        <f t="shared" si="194"/>
        <v>451</v>
      </c>
      <c r="J979" s="11">
        <f>J980+J985</f>
        <v>451</v>
      </c>
      <c r="K979" s="11">
        <f>K980+K985</f>
        <v>0</v>
      </c>
    </row>
    <row r="980" spans="1:11" ht="233.25" customHeight="1" x14ac:dyDescent="0.2">
      <c r="A980" s="15" t="s">
        <v>665</v>
      </c>
      <c r="B980" s="8"/>
      <c r="C980" s="8" t="s">
        <v>507</v>
      </c>
      <c r="D980" s="8" t="s">
        <v>666</v>
      </c>
      <c r="E980" s="8"/>
      <c r="F980" s="11">
        <f t="shared" si="193"/>
        <v>142</v>
      </c>
      <c r="G980" s="11">
        <f>G983+G981</f>
        <v>142</v>
      </c>
      <c r="H980" s="11">
        <f>H983+H981</f>
        <v>0</v>
      </c>
      <c r="I980" s="11">
        <f t="shared" si="194"/>
        <v>142</v>
      </c>
      <c r="J980" s="11">
        <f>J983+J981</f>
        <v>142</v>
      </c>
      <c r="K980" s="11">
        <f>K983+K981</f>
        <v>0</v>
      </c>
    </row>
    <row r="981" spans="1:11" ht="72.75" customHeight="1" x14ac:dyDescent="0.2">
      <c r="A981" s="23" t="s">
        <v>523</v>
      </c>
      <c r="B981" s="9"/>
      <c r="C981" s="9" t="s">
        <v>507</v>
      </c>
      <c r="D981" s="9" t="s">
        <v>925</v>
      </c>
      <c r="E981" s="9"/>
      <c r="F981" s="12">
        <f>G981+H981</f>
        <v>2</v>
      </c>
      <c r="G981" s="12">
        <f>G982</f>
        <v>2</v>
      </c>
      <c r="H981" s="12">
        <f>H982</f>
        <v>0</v>
      </c>
      <c r="I981" s="12">
        <f t="shared" si="194"/>
        <v>2</v>
      </c>
      <c r="J981" s="12">
        <f>J982</f>
        <v>2</v>
      </c>
      <c r="K981" s="12">
        <f>K982</f>
        <v>0</v>
      </c>
    </row>
    <row r="982" spans="1:11" ht="72.75" customHeight="1" x14ac:dyDescent="0.2">
      <c r="A982" s="9" t="s">
        <v>18</v>
      </c>
      <c r="B982" s="9"/>
      <c r="C982" s="9" t="s">
        <v>507</v>
      </c>
      <c r="D982" s="9" t="s">
        <v>925</v>
      </c>
      <c r="E982" s="9" t="s">
        <v>12</v>
      </c>
      <c r="F982" s="12">
        <f t="shared" si="193"/>
        <v>2</v>
      </c>
      <c r="G982" s="12">
        <v>2</v>
      </c>
      <c r="H982" s="12"/>
      <c r="I982" s="12">
        <f t="shared" si="194"/>
        <v>2</v>
      </c>
      <c r="J982" s="12">
        <v>2</v>
      </c>
      <c r="K982" s="12"/>
    </row>
    <row r="983" spans="1:11" ht="153.75" customHeight="1" x14ac:dyDescent="0.2">
      <c r="A983" s="23" t="s">
        <v>883</v>
      </c>
      <c r="B983" s="8"/>
      <c r="C983" s="9" t="s">
        <v>507</v>
      </c>
      <c r="D983" s="9" t="s">
        <v>884</v>
      </c>
      <c r="E983" s="9"/>
      <c r="F983" s="12">
        <f t="shared" si="193"/>
        <v>140</v>
      </c>
      <c r="G983" s="12">
        <f>G984</f>
        <v>140</v>
      </c>
      <c r="H983" s="12">
        <f>H984</f>
        <v>0</v>
      </c>
      <c r="I983" s="12">
        <f t="shared" si="194"/>
        <v>140</v>
      </c>
      <c r="J983" s="12">
        <f>J984</f>
        <v>140</v>
      </c>
      <c r="K983" s="12">
        <f>K984</f>
        <v>0</v>
      </c>
    </row>
    <row r="984" spans="1:11" ht="93" customHeight="1" x14ac:dyDescent="0.2">
      <c r="A984" s="23" t="s">
        <v>22</v>
      </c>
      <c r="B984" s="9"/>
      <c r="C984" s="9" t="s">
        <v>507</v>
      </c>
      <c r="D984" s="9" t="s">
        <v>884</v>
      </c>
      <c r="E984" s="9" t="s">
        <v>23</v>
      </c>
      <c r="F984" s="12">
        <f t="shared" si="193"/>
        <v>140</v>
      </c>
      <c r="G984" s="12">
        <v>140</v>
      </c>
      <c r="H984" s="12"/>
      <c r="I984" s="12">
        <f t="shared" si="194"/>
        <v>140</v>
      </c>
      <c r="J984" s="12">
        <v>140</v>
      </c>
      <c r="K984" s="12"/>
    </row>
    <row r="985" spans="1:11" ht="140.25" customHeight="1" x14ac:dyDescent="0.2">
      <c r="A985" s="15" t="s">
        <v>667</v>
      </c>
      <c r="B985" s="8"/>
      <c r="C985" s="8" t="s">
        <v>507</v>
      </c>
      <c r="D985" s="8" t="s">
        <v>668</v>
      </c>
      <c r="E985" s="8"/>
      <c r="F985" s="11">
        <f t="shared" si="193"/>
        <v>309</v>
      </c>
      <c r="G985" s="11">
        <f>G986</f>
        <v>309</v>
      </c>
      <c r="H985" s="11">
        <f>H986</f>
        <v>0</v>
      </c>
      <c r="I985" s="11">
        <f t="shared" si="194"/>
        <v>309</v>
      </c>
      <c r="J985" s="11">
        <f>J986</f>
        <v>309</v>
      </c>
      <c r="K985" s="11">
        <f>K986</f>
        <v>0</v>
      </c>
    </row>
    <row r="986" spans="1:11" ht="33" x14ac:dyDescent="0.2">
      <c r="A986" s="46" t="s">
        <v>57</v>
      </c>
      <c r="B986" s="8"/>
      <c r="C986" s="9" t="s">
        <v>507</v>
      </c>
      <c r="D986" s="9" t="s">
        <v>669</v>
      </c>
      <c r="E986" s="9"/>
      <c r="F986" s="12">
        <f t="shared" si="193"/>
        <v>309</v>
      </c>
      <c r="G986" s="12">
        <f>G987</f>
        <v>309</v>
      </c>
      <c r="H986" s="12">
        <f>H987</f>
        <v>0</v>
      </c>
      <c r="I986" s="12">
        <f t="shared" si="194"/>
        <v>309</v>
      </c>
      <c r="J986" s="12">
        <f>J987</f>
        <v>309</v>
      </c>
      <c r="K986" s="12">
        <f>K987</f>
        <v>0</v>
      </c>
    </row>
    <row r="987" spans="1:11" ht="93" customHeight="1" x14ac:dyDescent="0.2">
      <c r="A987" s="9" t="s">
        <v>18</v>
      </c>
      <c r="B987" s="9"/>
      <c r="C987" s="9" t="s">
        <v>507</v>
      </c>
      <c r="D987" s="9" t="s">
        <v>669</v>
      </c>
      <c r="E987" s="9" t="s">
        <v>12</v>
      </c>
      <c r="F987" s="12">
        <f t="shared" si="193"/>
        <v>309</v>
      </c>
      <c r="G987" s="12">
        <v>309</v>
      </c>
      <c r="H987" s="12"/>
      <c r="I987" s="12">
        <f t="shared" si="194"/>
        <v>309</v>
      </c>
      <c r="J987" s="12">
        <v>309</v>
      </c>
      <c r="K987" s="12"/>
    </row>
    <row r="988" spans="1:11" ht="153.75" customHeight="1" x14ac:dyDescent="0.2">
      <c r="A988" s="8" t="s">
        <v>1024</v>
      </c>
      <c r="B988" s="8"/>
      <c r="C988" s="8" t="s">
        <v>507</v>
      </c>
      <c r="D988" s="8" t="s">
        <v>1025</v>
      </c>
      <c r="E988" s="8"/>
      <c r="F988" s="11">
        <f t="shared" si="193"/>
        <v>1613</v>
      </c>
      <c r="G988" s="11">
        <f>G989</f>
        <v>1613</v>
      </c>
      <c r="H988" s="11">
        <f>H989</f>
        <v>0</v>
      </c>
      <c r="I988" s="11">
        <f t="shared" si="194"/>
        <v>1613</v>
      </c>
      <c r="J988" s="11">
        <f>J989</f>
        <v>1613</v>
      </c>
      <c r="K988" s="11">
        <f>K989</f>
        <v>0</v>
      </c>
    </row>
    <row r="989" spans="1:11" ht="96.75" customHeight="1" x14ac:dyDescent="0.2">
      <c r="A989" s="8" t="s">
        <v>1041</v>
      </c>
      <c r="B989" s="8"/>
      <c r="C989" s="8" t="s">
        <v>507</v>
      </c>
      <c r="D989" s="8" t="s">
        <v>1043</v>
      </c>
      <c r="E989" s="8"/>
      <c r="F989" s="11">
        <f t="shared" si="193"/>
        <v>1613</v>
      </c>
      <c r="G989" s="11">
        <f>G990</f>
        <v>1613</v>
      </c>
      <c r="H989" s="11">
        <f>H990</f>
        <v>0</v>
      </c>
      <c r="I989" s="11">
        <f t="shared" si="194"/>
        <v>1613</v>
      </c>
      <c r="J989" s="11">
        <f>J990</f>
        <v>1613</v>
      </c>
      <c r="K989" s="11">
        <f>K990</f>
        <v>0</v>
      </c>
    </row>
    <row r="990" spans="1:11" ht="258" customHeight="1" x14ac:dyDescent="0.2">
      <c r="A990" s="8" t="s">
        <v>1042</v>
      </c>
      <c r="B990" s="8"/>
      <c r="C990" s="8" t="s">
        <v>507</v>
      </c>
      <c r="D990" s="8" t="s">
        <v>1044</v>
      </c>
      <c r="E990" s="8"/>
      <c r="F990" s="11">
        <f t="shared" si="193"/>
        <v>1613</v>
      </c>
      <c r="G990" s="11">
        <f>G991+G993</f>
        <v>1613</v>
      </c>
      <c r="H990" s="11">
        <f>H991+H993</f>
        <v>0</v>
      </c>
      <c r="I990" s="11">
        <f t="shared" si="194"/>
        <v>1613</v>
      </c>
      <c r="J990" s="11">
        <f>J991+J993</f>
        <v>1613</v>
      </c>
      <c r="K990" s="11">
        <f>K991+K993</f>
        <v>0</v>
      </c>
    </row>
    <row r="991" spans="1:11" ht="93" customHeight="1" x14ac:dyDescent="0.2">
      <c r="A991" s="23" t="s">
        <v>523</v>
      </c>
      <c r="B991" s="9"/>
      <c r="C991" s="9" t="s">
        <v>507</v>
      </c>
      <c r="D991" s="9" t="s">
        <v>1045</v>
      </c>
      <c r="E991" s="9"/>
      <c r="F991" s="12">
        <f t="shared" si="193"/>
        <v>13</v>
      </c>
      <c r="G991" s="12">
        <f>G992</f>
        <v>13</v>
      </c>
      <c r="H991" s="12">
        <f>H992</f>
        <v>0</v>
      </c>
      <c r="I991" s="12">
        <f t="shared" si="194"/>
        <v>13</v>
      </c>
      <c r="J991" s="12">
        <f>J992</f>
        <v>13</v>
      </c>
      <c r="K991" s="12">
        <f>K992</f>
        <v>0</v>
      </c>
    </row>
    <row r="992" spans="1:11" ht="93" customHeight="1" x14ac:dyDescent="0.2">
      <c r="A992" s="9" t="s">
        <v>18</v>
      </c>
      <c r="B992" s="9"/>
      <c r="C992" s="9" t="s">
        <v>507</v>
      </c>
      <c r="D992" s="9" t="s">
        <v>1045</v>
      </c>
      <c r="E992" s="9" t="s">
        <v>12</v>
      </c>
      <c r="F992" s="12">
        <f t="shared" si="193"/>
        <v>13</v>
      </c>
      <c r="G992" s="12">
        <v>13</v>
      </c>
      <c r="H992" s="12"/>
      <c r="I992" s="12">
        <f t="shared" si="194"/>
        <v>13</v>
      </c>
      <c r="J992" s="12">
        <v>13</v>
      </c>
      <c r="K992" s="12"/>
    </row>
    <row r="993" spans="1:11" ht="280.5" customHeight="1" x14ac:dyDescent="0.2">
      <c r="A993" s="23" t="s">
        <v>559</v>
      </c>
      <c r="B993" s="9"/>
      <c r="C993" s="9" t="s">
        <v>507</v>
      </c>
      <c r="D993" s="9" t="s">
        <v>1046</v>
      </c>
      <c r="E993" s="9"/>
      <c r="F993" s="12">
        <f t="shared" si="193"/>
        <v>1600</v>
      </c>
      <c r="G993" s="12">
        <f>G994</f>
        <v>1600</v>
      </c>
      <c r="H993" s="12">
        <f>H994</f>
        <v>0</v>
      </c>
      <c r="I993" s="12">
        <f t="shared" si="194"/>
        <v>1600</v>
      </c>
      <c r="J993" s="12">
        <f>J994</f>
        <v>1600</v>
      </c>
      <c r="K993" s="12">
        <f>K994</f>
        <v>0</v>
      </c>
    </row>
    <row r="994" spans="1:11" ht="93" customHeight="1" x14ac:dyDescent="0.2">
      <c r="A994" s="23" t="s">
        <v>22</v>
      </c>
      <c r="B994" s="9"/>
      <c r="C994" s="9" t="s">
        <v>507</v>
      </c>
      <c r="D994" s="9" t="s">
        <v>1046</v>
      </c>
      <c r="E994" s="9" t="s">
        <v>23</v>
      </c>
      <c r="F994" s="12">
        <f t="shared" si="193"/>
        <v>1600</v>
      </c>
      <c r="G994" s="12">
        <v>1600</v>
      </c>
      <c r="H994" s="12"/>
      <c r="I994" s="12">
        <f t="shared" si="194"/>
        <v>1600</v>
      </c>
      <c r="J994" s="12">
        <v>1600</v>
      </c>
      <c r="K994" s="12"/>
    </row>
    <row r="995" spans="1:11" ht="45" customHeight="1" x14ac:dyDescent="0.2">
      <c r="A995" s="8" t="s">
        <v>159</v>
      </c>
      <c r="B995" s="8"/>
      <c r="C995" s="8" t="s">
        <v>160</v>
      </c>
      <c r="D995" s="9"/>
      <c r="E995" s="9"/>
      <c r="F995" s="11">
        <f t="shared" si="193"/>
        <v>202715.4</v>
      </c>
      <c r="G995" s="11">
        <f>G996</f>
        <v>0</v>
      </c>
      <c r="H995" s="11">
        <f>H996</f>
        <v>202715.4</v>
      </c>
      <c r="I995" s="11">
        <f t="shared" si="194"/>
        <v>207282.3</v>
      </c>
      <c r="J995" s="11">
        <f>J996</f>
        <v>0</v>
      </c>
      <c r="K995" s="11">
        <f>K996</f>
        <v>207282.3</v>
      </c>
    </row>
    <row r="996" spans="1:11" ht="120.75" customHeight="1" x14ac:dyDescent="0.2">
      <c r="A996" s="7" t="s">
        <v>947</v>
      </c>
      <c r="B996" s="8"/>
      <c r="C996" s="8" t="s">
        <v>160</v>
      </c>
      <c r="D996" s="8" t="s">
        <v>402</v>
      </c>
      <c r="E996" s="8"/>
      <c r="F996" s="11">
        <f t="shared" si="193"/>
        <v>202715.4</v>
      </c>
      <c r="G996" s="11">
        <f>G997+G1006</f>
        <v>0</v>
      </c>
      <c r="H996" s="11">
        <f>H997+H1006</f>
        <v>202715.4</v>
      </c>
      <c r="I996" s="11">
        <f t="shared" si="194"/>
        <v>207282.3</v>
      </c>
      <c r="J996" s="11">
        <f>J997+J1006</f>
        <v>0</v>
      </c>
      <c r="K996" s="11">
        <f>K997+K1006</f>
        <v>207282.3</v>
      </c>
    </row>
    <row r="997" spans="1:11" ht="119.25" customHeight="1" x14ac:dyDescent="0.2">
      <c r="A997" s="7" t="s">
        <v>518</v>
      </c>
      <c r="B997" s="8"/>
      <c r="C997" s="8" t="s">
        <v>160</v>
      </c>
      <c r="D997" s="8" t="s">
        <v>519</v>
      </c>
      <c r="E997" s="8"/>
      <c r="F997" s="11">
        <f t="shared" si="193"/>
        <v>147396</v>
      </c>
      <c r="G997" s="11">
        <f>G998+G1002</f>
        <v>0</v>
      </c>
      <c r="H997" s="11">
        <f>H998+H1002</f>
        <v>147396</v>
      </c>
      <c r="I997" s="11">
        <f t="shared" si="194"/>
        <v>149195</v>
      </c>
      <c r="J997" s="11">
        <f>J998+J1002</f>
        <v>0</v>
      </c>
      <c r="K997" s="11">
        <f>K998+K1002</f>
        <v>149195</v>
      </c>
    </row>
    <row r="998" spans="1:11" ht="171.75" customHeight="1" x14ac:dyDescent="0.2">
      <c r="A998" s="15" t="s">
        <v>670</v>
      </c>
      <c r="B998" s="8"/>
      <c r="C998" s="8" t="s">
        <v>160</v>
      </c>
      <c r="D998" s="8" t="s">
        <v>671</v>
      </c>
      <c r="E998" s="8"/>
      <c r="F998" s="11">
        <f t="shared" si="193"/>
        <v>12368</v>
      </c>
      <c r="G998" s="11">
        <f>G999</f>
        <v>0</v>
      </c>
      <c r="H998" s="11">
        <f>H999</f>
        <v>12368</v>
      </c>
      <c r="I998" s="11">
        <f t="shared" si="194"/>
        <v>14053</v>
      </c>
      <c r="J998" s="11">
        <f>J999</f>
        <v>0</v>
      </c>
      <c r="K998" s="11">
        <f>K999</f>
        <v>14053</v>
      </c>
    </row>
    <row r="999" spans="1:11" ht="169.5" customHeight="1" x14ac:dyDescent="0.2">
      <c r="A999" s="23" t="s">
        <v>672</v>
      </c>
      <c r="B999" s="9"/>
      <c r="C999" s="9" t="s">
        <v>160</v>
      </c>
      <c r="D999" s="9" t="s">
        <v>673</v>
      </c>
      <c r="E999" s="9"/>
      <c r="F999" s="12">
        <f t="shared" si="193"/>
        <v>12368</v>
      </c>
      <c r="G999" s="12">
        <f>G1000+G1001</f>
        <v>0</v>
      </c>
      <c r="H999" s="12">
        <f>H1000+H1001</f>
        <v>12368</v>
      </c>
      <c r="I999" s="12">
        <f t="shared" si="194"/>
        <v>14053</v>
      </c>
      <c r="J999" s="12">
        <f>J1000+J1001</f>
        <v>0</v>
      </c>
      <c r="K999" s="12">
        <f>K1000+K1001</f>
        <v>14053</v>
      </c>
    </row>
    <row r="1000" spans="1:11" ht="93" customHeight="1" x14ac:dyDescent="0.2">
      <c r="A1000" s="9" t="s">
        <v>18</v>
      </c>
      <c r="B1000" s="9"/>
      <c r="C1000" s="9" t="s">
        <v>160</v>
      </c>
      <c r="D1000" s="9" t="s">
        <v>673</v>
      </c>
      <c r="E1000" s="9" t="s">
        <v>12</v>
      </c>
      <c r="F1000" s="12">
        <f t="shared" si="193"/>
        <v>99</v>
      </c>
      <c r="G1000" s="12"/>
      <c r="H1000" s="12">
        <v>99</v>
      </c>
      <c r="I1000" s="12">
        <f t="shared" si="194"/>
        <v>112</v>
      </c>
      <c r="J1000" s="12"/>
      <c r="K1000" s="12">
        <v>112</v>
      </c>
    </row>
    <row r="1001" spans="1:11" ht="57" customHeight="1" x14ac:dyDescent="0.2">
      <c r="A1001" s="23" t="s">
        <v>22</v>
      </c>
      <c r="B1001" s="9"/>
      <c r="C1001" s="9" t="s">
        <v>160</v>
      </c>
      <c r="D1001" s="9" t="s">
        <v>673</v>
      </c>
      <c r="E1001" s="9" t="s">
        <v>23</v>
      </c>
      <c r="F1001" s="12">
        <f t="shared" si="193"/>
        <v>12269</v>
      </c>
      <c r="G1001" s="12"/>
      <c r="H1001" s="12">
        <v>12269</v>
      </c>
      <c r="I1001" s="12">
        <f t="shared" si="194"/>
        <v>13941</v>
      </c>
      <c r="J1001" s="12"/>
      <c r="K1001" s="12">
        <v>13941</v>
      </c>
    </row>
    <row r="1002" spans="1:11" ht="126.75" customHeight="1" x14ac:dyDescent="0.2">
      <c r="A1002" s="15" t="s">
        <v>1070</v>
      </c>
      <c r="B1002" s="9"/>
      <c r="C1002" s="8" t="s">
        <v>160</v>
      </c>
      <c r="D1002" s="8" t="s">
        <v>1072</v>
      </c>
      <c r="E1002" s="8"/>
      <c r="F1002" s="11">
        <f>G1002+H1002</f>
        <v>135028</v>
      </c>
      <c r="G1002" s="11">
        <f>G1003</f>
        <v>0</v>
      </c>
      <c r="H1002" s="11">
        <f>H1003</f>
        <v>135028</v>
      </c>
      <c r="I1002" s="11">
        <f>J1002+K1002</f>
        <v>135142</v>
      </c>
      <c r="J1002" s="11">
        <f>J1003</f>
        <v>0</v>
      </c>
      <c r="K1002" s="11">
        <f>K1003</f>
        <v>135142</v>
      </c>
    </row>
    <row r="1003" spans="1:11" ht="152.25" customHeight="1" x14ac:dyDescent="0.2">
      <c r="A1003" s="13" t="s">
        <v>1071</v>
      </c>
      <c r="B1003" s="9"/>
      <c r="C1003" s="9" t="s">
        <v>160</v>
      </c>
      <c r="D1003" s="9" t="s">
        <v>1073</v>
      </c>
      <c r="E1003" s="9"/>
      <c r="F1003" s="12">
        <f>G1003+H1003</f>
        <v>135028</v>
      </c>
      <c r="G1003" s="12">
        <f>G1005+G1004</f>
        <v>0</v>
      </c>
      <c r="H1003" s="12">
        <f>H1005+H1004</f>
        <v>135028</v>
      </c>
      <c r="I1003" s="12">
        <f>J1003+K1003</f>
        <v>135142</v>
      </c>
      <c r="J1003" s="12">
        <f>J1005+J1004</f>
        <v>0</v>
      </c>
      <c r="K1003" s="12">
        <f>K1005+K1004</f>
        <v>135142</v>
      </c>
    </row>
    <row r="1004" spans="1:11" ht="90.75" customHeight="1" x14ac:dyDescent="0.2">
      <c r="A1004" s="9" t="s">
        <v>18</v>
      </c>
      <c r="B1004" s="9"/>
      <c r="C1004" s="9" t="s">
        <v>160</v>
      </c>
      <c r="D1004" s="9" t="s">
        <v>1073</v>
      </c>
      <c r="E1004" s="9" t="s">
        <v>12</v>
      </c>
      <c r="F1004" s="12">
        <f>G1004+H1004</f>
        <v>1849</v>
      </c>
      <c r="G1004" s="12"/>
      <c r="H1004" s="12">
        <v>1849</v>
      </c>
      <c r="I1004" s="12">
        <f>J1004+K1004</f>
        <v>1923</v>
      </c>
      <c r="J1004" s="12"/>
      <c r="K1004" s="12">
        <v>1923</v>
      </c>
    </row>
    <row r="1005" spans="1:11" ht="72" customHeight="1" x14ac:dyDescent="0.2">
      <c r="A1005" s="23" t="s">
        <v>22</v>
      </c>
      <c r="B1005" s="9"/>
      <c r="C1005" s="9" t="s">
        <v>160</v>
      </c>
      <c r="D1005" s="9" t="s">
        <v>1073</v>
      </c>
      <c r="E1005" s="9" t="s">
        <v>23</v>
      </c>
      <c r="F1005" s="12">
        <f>G1005+H1005</f>
        <v>133179</v>
      </c>
      <c r="G1005" s="12"/>
      <c r="H1005" s="12">
        <f>25888+107291</f>
        <v>133179</v>
      </c>
      <c r="I1005" s="12">
        <f>J1005+K1005</f>
        <v>133219</v>
      </c>
      <c r="J1005" s="12"/>
      <c r="K1005" s="12">
        <f>26928+106291</f>
        <v>133219</v>
      </c>
    </row>
    <row r="1006" spans="1:11" ht="74.25" customHeight="1" x14ac:dyDescent="0.2">
      <c r="A1006" s="7" t="s">
        <v>644</v>
      </c>
      <c r="B1006" s="8"/>
      <c r="C1006" s="8" t="s">
        <v>160</v>
      </c>
      <c r="D1006" s="8" t="s">
        <v>404</v>
      </c>
      <c r="E1006" s="8"/>
      <c r="F1006" s="11">
        <f t="shared" si="193"/>
        <v>55319.4</v>
      </c>
      <c r="G1006" s="11">
        <f>G1007+G1010+G1013+G1016+G1019</f>
        <v>0</v>
      </c>
      <c r="H1006" s="11">
        <f>H1007+H1010+H1013+H1016+H1019</f>
        <v>55319.4</v>
      </c>
      <c r="I1006" s="11">
        <f t="shared" si="194"/>
        <v>58087.3</v>
      </c>
      <c r="J1006" s="11">
        <f>J1007+J1010+J1013+J1016+J1019</f>
        <v>0</v>
      </c>
      <c r="K1006" s="11">
        <f>K1007+K1010+K1013+K1016+K1019</f>
        <v>58087.3</v>
      </c>
    </row>
    <row r="1007" spans="1:11" ht="147" customHeight="1" x14ac:dyDescent="0.2">
      <c r="A1007" s="15" t="s">
        <v>674</v>
      </c>
      <c r="B1007" s="8"/>
      <c r="C1007" s="8" t="s">
        <v>160</v>
      </c>
      <c r="D1007" s="8" t="s">
        <v>675</v>
      </c>
      <c r="E1007" s="8"/>
      <c r="F1007" s="11">
        <f t="shared" si="193"/>
        <v>1056.4000000000001</v>
      </c>
      <c r="G1007" s="11">
        <f>G1008</f>
        <v>0</v>
      </c>
      <c r="H1007" s="11">
        <f>H1008</f>
        <v>1056.4000000000001</v>
      </c>
      <c r="I1007" s="11">
        <f t="shared" si="194"/>
        <v>992.3</v>
      </c>
      <c r="J1007" s="11">
        <f>J1008</f>
        <v>0</v>
      </c>
      <c r="K1007" s="11">
        <f>K1008</f>
        <v>992.3</v>
      </c>
    </row>
    <row r="1008" spans="1:11" ht="142.5" customHeight="1" x14ac:dyDescent="0.2">
      <c r="A1008" s="23" t="s">
        <v>676</v>
      </c>
      <c r="B1008" s="8"/>
      <c r="C1008" s="9" t="s">
        <v>160</v>
      </c>
      <c r="D1008" s="9" t="s">
        <v>677</v>
      </c>
      <c r="E1008" s="9"/>
      <c r="F1008" s="12">
        <f t="shared" si="193"/>
        <v>1056.4000000000001</v>
      </c>
      <c r="G1008" s="12">
        <f>G1009</f>
        <v>0</v>
      </c>
      <c r="H1008" s="12">
        <f>H1009</f>
        <v>1056.4000000000001</v>
      </c>
      <c r="I1008" s="12">
        <f t="shared" si="194"/>
        <v>992.3</v>
      </c>
      <c r="J1008" s="12">
        <f>J1009</f>
        <v>0</v>
      </c>
      <c r="K1008" s="12">
        <f>K1009</f>
        <v>992.3</v>
      </c>
    </row>
    <row r="1009" spans="1:11" ht="57" customHeight="1" x14ac:dyDescent="0.2">
      <c r="A1009" s="23" t="s">
        <v>22</v>
      </c>
      <c r="B1009" s="9"/>
      <c r="C1009" s="9" t="s">
        <v>160</v>
      </c>
      <c r="D1009" s="9" t="s">
        <v>677</v>
      </c>
      <c r="E1009" s="9" t="s">
        <v>23</v>
      </c>
      <c r="F1009" s="12">
        <f t="shared" si="193"/>
        <v>1056.4000000000001</v>
      </c>
      <c r="G1009" s="12"/>
      <c r="H1009" s="12">
        <v>1056.4000000000001</v>
      </c>
      <c r="I1009" s="12">
        <f t="shared" si="194"/>
        <v>992.3</v>
      </c>
      <c r="J1009" s="12"/>
      <c r="K1009" s="12">
        <v>992.3</v>
      </c>
    </row>
    <row r="1010" spans="1:11" ht="267" customHeight="1" x14ac:dyDescent="0.2">
      <c r="A1010" s="15" t="s">
        <v>728</v>
      </c>
      <c r="B1010" s="8"/>
      <c r="C1010" s="8" t="s">
        <v>160</v>
      </c>
      <c r="D1010" s="8" t="s">
        <v>678</v>
      </c>
      <c r="E1010" s="8"/>
      <c r="F1010" s="11">
        <f t="shared" si="193"/>
        <v>31615</v>
      </c>
      <c r="G1010" s="11">
        <f>G1011</f>
        <v>0</v>
      </c>
      <c r="H1010" s="11">
        <f>H1011</f>
        <v>31615</v>
      </c>
      <c r="I1010" s="11">
        <f t="shared" si="194"/>
        <v>33810</v>
      </c>
      <c r="J1010" s="11">
        <f>J1011</f>
        <v>0</v>
      </c>
      <c r="K1010" s="11">
        <f>K1011</f>
        <v>33810</v>
      </c>
    </row>
    <row r="1011" spans="1:11" ht="135" customHeight="1" x14ac:dyDescent="0.2">
      <c r="A1011" s="13" t="s">
        <v>1049</v>
      </c>
      <c r="B1011" s="8"/>
      <c r="C1011" s="9" t="s">
        <v>160</v>
      </c>
      <c r="D1011" s="9" t="s">
        <v>679</v>
      </c>
      <c r="E1011" s="9"/>
      <c r="F1011" s="12">
        <f t="shared" si="193"/>
        <v>31615</v>
      </c>
      <c r="G1011" s="12">
        <f>G1012</f>
        <v>0</v>
      </c>
      <c r="H1011" s="12">
        <f>H1012</f>
        <v>31615</v>
      </c>
      <c r="I1011" s="12">
        <f t="shared" si="194"/>
        <v>33810</v>
      </c>
      <c r="J1011" s="12">
        <f>J1012</f>
        <v>0</v>
      </c>
      <c r="K1011" s="12">
        <f>K1012</f>
        <v>33810</v>
      </c>
    </row>
    <row r="1012" spans="1:11" ht="58.5" customHeight="1" x14ac:dyDescent="0.2">
      <c r="A1012" s="23" t="s">
        <v>22</v>
      </c>
      <c r="B1012" s="9"/>
      <c r="C1012" s="9" t="s">
        <v>160</v>
      </c>
      <c r="D1012" s="9" t="s">
        <v>679</v>
      </c>
      <c r="E1012" s="9" t="s">
        <v>23</v>
      </c>
      <c r="F1012" s="12">
        <f t="shared" si="193"/>
        <v>31615</v>
      </c>
      <c r="G1012" s="12"/>
      <c r="H1012" s="12">
        <v>31615</v>
      </c>
      <c r="I1012" s="12">
        <f t="shared" si="194"/>
        <v>33810</v>
      </c>
      <c r="J1012" s="12"/>
      <c r="K1012" s="12">
        <v>33810</v>
      </c>
    </row>
    <row r="1013" spans="1:11" ht="195.75" customHeight="1" x14ac:dyDescent="0.2">
      <c r="A1013" s="15" t="s">
        <v>680</v>
      </c>
      <c r="B1013" s="8"/>
      <c r="C1013" s="8" t="s">
        <v>160</v>
      </c>
      <c r="D1013" s="8" t="s">
        <v>681</v>
      </c>
      <c r="E1013" s="8"/>
      <c r="F1013" s="11">
        <f t="shared" si="193"/>
        <v>5241</v>
      </c>
      <c r="G1013" s="11">
        <f>G1014</f>
        <v>0</v>
      </c>
      <c r="H1013" s="11">
        <f>H1014</f>
        <v>5241</v>
      </c>
      <c r="I1013" s="11">
        <f t="shared" si="194"/>
        <v>5203</v>
      </c>
      <c r="J1013" s="11">
        <f>J1014</f>
        <v>0</v>
      </c>
      <c r="K1013" s="11">
        <f>K1014</f>
        <v>5203</v>
      </c>
    </row>
    <row r="1014" spans="1:11" ht="75" customHeight="1" x14ac:dyDescent="0.2">
      <c r="A1014" s="13" t="s">
        <v>1050</v>
      </c>
      <c r="B1014" s="8"/>
      <c r="C1014" s="9" t="s">
        <v>160</v>
      </c>
      <c r="D1014" s="9" t="s">
        <v>885</v>
      </c>
      <c r="E1014" s="9"/>
      <c r="F1014" s="12">
        <f t="shared" si="193"/>
        <v>5241</v>
      </c>
      <c r="G1014" s="12">
        <f>G1015</f>
        <v>0</v>
      </c>
      <c r="H1014" s="12">
        <f>H1015</f>
        <v>5241</v>
      </c>
      <c r="I1014" s="12">
        <f t="shared" si="194"/>
        <v>5203</v>
      </c>
      <c r="J1014" s="12">
        <f>J1015</f>
        <v>0</v>
      </c>
      <c r="K1014" s="12">
        <f>K1015</f>
        <v>5203</v>
      </c>
    </row>
    <row r="1015" spans="1:11" ht="60" customHeight="1" x14ac:dyDescent="0.2">
      <c r="A1015" s="23" t="s">
        <v>22</v>
      </c>
      <c r="B1015" s="9"/>
      <c r="C1015" s="9" t="s">
        <v>160</v>
      </c>
      <c r="D1015" s="9" t="s">
        <v>885</v>
      </c>
      <c r="E1015" s="9" t="s">
        <v>23</v>
      </c>
      <c r="F1015" s="12">
        <f t="shared" si="193"/>
        <v>5241</v>
      </c>
      <c r="G1015" s="12"/>
      <c r="H1015" s="12">
        <v>5241</v>
      </c>
      <c r="I1015" s="12">
        <f t="shared" si="194"/>
        <v>5203</v>
      </c>
      <c r="J1015" s="12"/>
      <c r="K1015" s="12">
        <v>5203</v>
      </c>
    </row>
    <row r="1016" spans="1:11" ht="141.75" customHeight="1" x14ac:dyDescent="0.2">
      <c r="A1016" s="15" t="s">
        <v>682</v>
      </c>
      <c r="B1016" s="8"/>
      <c r="C1016" s="8" t="s">
        <v>160</v>
      </c>
      <c r="D1016" s="8" t="s">
        <v>683</v>
      </c>
      <c r="E1016" s="8"/>
      <c r="F1016" s="11">
        <f t="shared" ref="F1016:F1058" si="195">G1016+H1016</f>
        <v>16863</v>
      </c>
      <c r="G1016" s="11">
        <f>G1017</f>
        <v>0</v>
      </c>
      <c r="H1016" s="11">
        <f>H1017</f>
        <v>16863</v>
      </c>
      <c r="I1016" s="11">
        <f t="shared" ref="I1016:I1035" si="196">J1016+K1016</f>
        <v>17538</v>
      </c>
      <c r="J1016" s="11">
        <f>J1017</f>
        <v>0</v>
      </c>
      <c r="K1016" s="11">
        <f>K1017</f>
        <v>17538</v>
      </c>
    </row>
    <row r="1017" spans="1:11" ht="93.75" customHeight="1" x14ac:dyDescent="0.2">
      <c r="A1017" s="23" t="s">
        <v>865</v>
      </c>
      <c r="B1017" s="8"/>
      <c r="C1017" s="9" t="s">
        <v>160</v>
      </c>
      <c r="D1017" s="9" t="s">
        <v>684</v>
      </c>
      <c r="E1017" s="9"/>
      <c r="F1017" s="12">
        <f t="shared" si="195"/>
        <v>16863</v>
      </c>
      <c r="G1017" s="12">
        <f>G1018</f>
        <v>0</v>
      </c>
      <c r="H1017" s="12">
        <f>H1018</f>
        <v>16863</v>
      </c>
      <c r="I1017" s="12">
        <f t="shared" si="196"/>
        <v>17538</v>
      </c>
      <c r="J1017" s="12">
        <f>J1018</f>
        <v>0</v>
      </c>
      <c r="K1017" s="12">
        <f>K1018</f>
        <v>17538</v>
      </c>
    </row>
    <row r="1018" spans="1:11" ht="63.75" customHeight="1" x14ac:dyDescent="0.2">
      <c r="A1018" s="23" t="s">
        <v>22</v>
      </c>
      <c r="B1018" s="9"/>
      <c r="C1018" s="9" t="s">
        <v>160</v>
      </c>
      <c r="D1018" s="9" t="s">
        <v>684</v>
      </c>
      <c r="E1018" s="9" t="s">
        <v>23</v>
      </c>
      <c r="F1018" s="12">
        <f t="shared" si="195"/>
        <v>16863</v>
      </c>
      <c r="G1018" s="12"/>
      <c r="H1018" s="12">
        <v>16863</v>
      </c>
      <c r="I1018" s="12">
        <f t="shared" si="196"/>
        <v>17538</v>
      </c>
      <c r="J1018" s="12"/>
      <c r="K1018" s="12">
        <v>17538</v>
      </c>
    </row>
    <row r="1019" spans="1:11" ht="226.5" customHeight="1" x14ac:dyDescent="0.2">
      <c r="A1019" s="15" t="s">
        <v>685</v>
      </c>
      <c r="B1019" s="8"/>
      <c r="C1019" s="8" t="s">
        <v>160</v>
      </c>
      <c r="D1019" s="8" t="s">
        <v>406</v>
      </c>
      <c r="E1019" s="8"/>
      <c r="F1019" s="11">
        <f t="shared" si="195"/>
        <v>544</v>
      </c>
      <c r="G1019" s="11">
        <f>G1020</f>
        <v>0</v>
      </c>
      <c r="H1019" s="11">
        <f>H1020</f>
        <v>544</v>
      </c>
      <c r="I1019" s="11">
        <f t="shared" si="196"/>
        <v>544</v>
      </c>
      <c r="J1019" s="11">
        <f>J1020</f>
        <v>0</v>
      </c>
      <c r="K1019" s="11">
        <f>K1020</f>
        <v>544</v>
      </c>
    </row>
    <row r="1020" spans="1:11" ht="227.25" customHeight="1" x14ac:dyDescent="0.2">
      <c r="A1020" s="23" t="s">
        <v>686</v>
      </c>
      <c r="B1020" s="8"/>
      <c r="C1020" s="9" t="s">
        <v>160</v>
      </c>
      <c r="D1020" s="9" t="s">
        <v>408</v>
      </c>
      <c r="E1020" s="9"/>
      <c r="F1020" s="12">
        <f t="shared" si="195"/>
        <v>544</v>
      </c>
      <c r="G1020" s="12">
        <f>G1021</f>
        <v>0</v>
      </c>
      <c r="H1020" s="12">
        <f>H1021</f>
        <v>544</v>
      </c>
      <c r="I1020" s="12">
        <f t="shared" si="196"/>
        <v>544</v>
      </c>
      <c r="J1020" s="12">
        <f>J1021</f>
        <v>0</v>
      </c>
      <c r="K1020" s="12">
        <f>K1021</f>
        <v>544</v>
      </c>
    </row>
    <row r="1021" spans="1:11" ht="49.5" x14ac:dyDescent="0.2">
      <c r="A1021" s="23" t="s">
        <v>22</v>
      </c>
      <c r="B1021" s="9"/>
      <c r="C1021" s="9" t="s">
        <v>160</v>
      </c>
      <c r="D1021" s="9" t="s">
        <v>408</v>
      </c>
      <c r="E1021" s="9" t="s">
        <v>23</v>
      </c>
      <c r="F1021" s="12">
        <f t="shared" si="195"/>
        <v>544</v>
      </c>
      <c r="G1021" s="12"/>
      <c r="H1021" s="12">
        <v>544</v>
      </c>
      <c r="I1021" s="12">
        <f t="shared" si="196"/>
        <v>544</v>
      </c>
      <c r="J1021" s="12"/>
      <c r="K1021" s="12">
        <v>544</v>
      </c>
    </row>
    <row r="1022" spans="1:11" ht="61.5" customHeight="1" x14ac:dyDescent="0.2">
      <c r="A1022" s="8" t="s">
        <v>687</v>
      </c>
      <c r="B1022" s="8"/>
      <c r="C1022" s="8" t="s">
        <v>688</v>
      </c>
      <c r="D1022" s="9"/>
      <c r="E1022" s="9"/>
      <c r="F1022" s="11">
        <f t="shared" si="195"/>
        <v>41871.800000000003</v>
      </c>
      <c r="G1022" s="11">
        <f>G1023</f>
        <v>6960</v>
      </c>
      <c r="H1022" s="11">
        <f>H1023</f>
        <v>34911.800000000003</v>
      </c>
      <c r="I1022" s="11">
        <f t="shared" si="196"/>
        <v>43173.8</v>
      </c>
      <c r="J1022" s="11">
        <f>J1023</f>
        <v>6960</v>
      </c>
      <c r="K1022" s="11">
        <f>K1023</f>
        <v>36213.800000000003</v>
      </c>
    </row>
    <row r="1023" spans="1:11" ht="126" customHeight="1" x14ac:dyDescent="0.2">
      <c r="A1023" s="7" t="s">
        <v>947</v>
      </c>
      <c r="B1023" s="8"/>
      <c r="C1023" s="8" t="s">
        <v>688</v>
      </c>
      <c r="D1023" s="8" t="s">
        <v>402</v>
      </c>
      <c r="E1023" s="8"/>
      <c r="F1023" s="11">
        <f t="shared" si="195"/>
        <v>41871.800000000003</v>
      </c>
      <c r="G1023" s="11">
        <f>G1024+G1028+G1032</f>
        <v>6960</v>
      </c>
      <c r="H1023" s="11">
        <f>H1024+H1028+H1032</f>
        <v>34911.800000000003</v>
      </c>
      <c r="I1023" s="11">
        <f t="shared" si="196"/>
        <v>43173.8</v>
      </c>
      <c r="J1023" s="11">
        <f>J1024+J1028+J1032</f>
        <v>6960</v>
      </c>
      <c r="K1023" s="11">
        <f>K1024+K1028+K1032</f>
        <v>36213.800000000003</v>
      </c>
    </row>
    <row r="1024" spans="1:11" ht="108" customHeight="1" x14ac:dyDescent="0.2">
      <c r="A1024" s="7" t="s">
        <v>547</v>
      </c>
      <c r="B1024" s="8"/>
      <c r="C1024" s="8" t="s">
        <v>688</v>
      </c>
      <c r="D1024" s="8" t="s">
        <v>519</v>
      </c>
      <c r="E1024" s="8"/>
      <c r="F1024" s="11">
        <f t="shared" si="195"/>
        <v>2.8</v>
      </c>
      <c r="G1024" s="11">
        <f t="shared" ref="G1024:K1026" si="197">G1025</f>
        <v>0</v>
      </c>
      <c r="H1024" s="11">
        <f t="shared" si="197"/>
        <v>2.8</v>
      </c>
      <c r="I1024" s="11">
        <f t="shared" si="196"/>
        <v>2.8</v>
      </c>
      <c r="J1024" s="11">
        <f t="shared" si="197"/>
        <v>0</v>
      </c>
      <c r="K1024" s="11">
        <f t="shared" si="197"/>
        <v>2.8</v>
      </c>
    </row>
    <row r="1025" spans="1:11" ht="291.75" customHeight="1" x14ac:dyDescent="0.2">
      <c r="A1025" s="15" t="s">
        <v>622</v>
      </c>
      <c r="B1025" s="8"/>
      <c r="C1025" s="8" t="s">
        <v>688</v>
      </c>
      <c r="D1025" s="8" t="s">
        <v>623</v>
      </c>
      <c r="E1025" s="8"/>
      <c r="F1025" s="11">
        <f t="shared" si="195"/>
        <v>2.8</v>
      </c>
      <c r="G1025" s="11">
        <f t="shared" si="197"/>
        <v>0</v>
      </c>
      <c r="H1025" s="11">
        <f t="shared" si="197"/>
        <v>2.8</v>
      </c>
      <c r="I1025" s="11">
        <f t="shared" si="196"/>
        <v>2.8</v>
      </c>
      <c r="J1025" s="11">
        <f t="shared" si="197"/>
        <v>0</v>
      </c>
      <c r="K1025" s="11">
        <f t="shared" si="197"/>
        <v>2.8</v>
      </c>
    </row>
    <row r="1026" spans="1:11" ht="73.5" customHeight="1" x14ac:dyDescent="0.2">
      <c r="A1026" s="23" t="s">
        <v>689</v>
      </c>
      <c r="B1026" s="8"/>
      <c r="C1026" s="9" t="s">
        <v>688</v>
      </c>
      <c r="D1026" s="9" t="s">
        <v>690</v>
      </c>
      <c r="E1026" s="9"/>
      <c r="F1026" s="12">
        <f>G1026+H1026</f>
        <v>2.8</v>
      </c>
      <c r="G1026" s="12">
        <f t="shared" si="197"/>
        <v>0</v>
      </c>
      <c r="H1026" s="12">
        <f t="shared" si="197"/>
        <v>2.8</v>
      </c>
      <c r="I1026" s="12">
        <f t="shared" si="196"/>
        <v>2.8</v>
      </c>
      <c r="J1026" s="12">
        <f t="shared" si="197"/>
        <v>0</v>
      </c>
      <c r="K1026" s="12">
        <f t="shared" si="197"/>
        <v>2.8</v>
      </c>
    </row>
    <row r="1027" spans="1:11" ht="93" customHeight="1" x14ac:dyDescent="0.2">
      <c r="A1027" s="9" t="s">
        <v>18</v>
      </c>
      <c r="B1027" s="9"/>
      <c r="C1027" s="9" t="s">
        <v>688</v>
      </c>
      <c r="D1027" s="9" t="s">
        <v>690</v>
      </c>
      <c r="E1027" s="9" t="s">
        <v>12</v>
      </c>
      <c r="F1027" s="12">
        <f>G1027+H1027</f>
        <v>2.8</v>
      </c>
      <c r="G1027" s="12"/>
      <c r="H1027" s="12">
        <v>2.8</v>
      </c>
      <c r="I1027" s="12">
        <f t="shared" si="196"/>
        <v>2.8</v>
      </c>
      <c r="J1027" s="38"/>
      <c r="K1027" s="12">
        <v>2.8</v>
      </c>
    </row>
    <row r="1028" spans="1:11" ht="107.25" customHeight="1" x14ac:dyDescent="0.2">
      <c r="A1028" s="7" t="s">
        <v>691</v>
      </c>
      <c r="B1028" s="8"/>
      <c r="C1028" s="8" t="s">
        <v>688</v>
      </c>
      <c r="D1028" s="8" t="s">
        <v>692</v>
      </c>
      <c r="E1028" s="8"/>
      <c r="F1028" s="11">
        <f>G1028+H1028</f>
        <v>3900</v>
      </c>
      <c r="G1028" s="11">
        <f t="shared" ref="G1028:K1030" si="198">G1029</f>
        <v>3900</v>
      </c>
      <c r="H1028" s="11">
        <f t="shared" si="198"/>
        <v>0</v>
      </c>
      <c r="I1028" s="11">
        <f t="shared" si="196"/>
        <v>3900</v>
      </c>
      <c r="J1028" s="11">
        <f t="shared" si="198"/>
        <v>3900</v>
      </c>
      <c r="K1028" s="11">
        <f t="shared" si="198"/>
        <v>0</v>
      </c>
    </row>
    <row r="1029" spans="1:11" ht="220.5" customHeight="1" x14ac:dyDescent="0.2">
      <c r="A1029" s="15" t="s">
        <v>693</v>
      </c>
      <c r="B1029" s="8"/>
      <c r="C1029" s="8" t="s">
        <v>688</v>
      </c>
      <c r="D1029" s="8" t="s">
        <v>694</v>
      </c>
      <c r="E1029" s="8"/>
      <c r="F1029" s="11">
        <f t="shared" si="195"/>
        <v>3900</v>
      </c>
      <c r="G1029" s="11">
        <f t="shared" si="198"/>
        <v>3900</v>
      </c>
      <c r="H1029" s="11">
        <f t="shared" si="198"/>
        <v>0</v>
      </c>
      <c r="I1029" s="11">
        <f t="shared" si="196"/>
        <v>3900</v>
      </c>
      <c r="J1029" s="11">
        <f t="shared" si="198"/>
        <v>3900</v>
      </c>
      <c r="K1029" s="11">
        <f t="shared" si="198"/>
        <v>0</v>
      </c>
    </row>
    <row r="1030" spans="1:11" ht="148.5" x14ac:dyDescent="0.2">
      <c r="A1030" s="13" t="s">
        <v>1097</v>
      </c>
      <c r="B1030" s="8"/>
      <c r="C1030" s="9" t="s">
        <v>688</v>
      </c>
      <c r="D1030" s="9" t="s">
        <v>695</v>
      </c>
      <c r="E1030" s="9"/>
      <c r="F1030" s="12">
        <f t="shared" si="195"/>
        <v>3900</v>
      </c>
      <c r="G1030" s="12">
        <f t="shared" si="198"/>
        <v>3900</v>
      </c>
      <c r="H1030" s="12">
        <f t="shared" si="198"/>
        <v>0</v>
      </c>
      <c r="I1030" s="12">
        <f t="shared" si="196"/>
        <v>3900</v>
      </c>
      <c r="J1030" s="12">
        <f t="shared" si="198"/>
        <v>3900</v>
      </c>
      <c r="K1030" s="12">
        <f t="shared" si="198"/>
        <v>0</v>
      </c>
    </row>
    <row r="1031" spans="1:11" ht="127.5" customHeight="1" x14ac:dyDescent="0.2">
      <c r="A1031" s="9" t="s">
        <v>16</v>
      </c>
      <c r="B1031" s="9"/>
      <c r="C1031" s="9" t="s">
        <v>688</v>
      </c>
      <c r="D1031" s="9" t="s">
        <v>695</v>
      </c>
      <c r="E1031" s="9" t="s">
        <v>13</v>
      </c>
      <c r="F1031" s="12">
        <f t="shared" si="195"/>
        <v>3900</v>
      </c>
      <c r="G1031" s="12">
        <v>3900</v>
      </c>
      <c r="H1031" s="12"/>
      <c r="I1031" s="12">
        <f t="shared" si="196"/>
        <v>3900</v>
      </c>
      <c r="J1031" s="12">
        <v>3900</v>
      </c>
      <c r="K1031" s="12"/>
    </row>
    <row r="1032" spans="1:11" ht="176.25" customHeight="1" x14ac:dyDescent="0.2">
      <c r="A1032" s="7" t="s">
        <v>981</v>
      </c>
      <c r="B1032" s="8"/>
      <c r="C1032" s="8" t="s">
        <v>688</v>
      </c>
      <c r="D1032" s="8" t="s">
        <v>696</v>
      </c>
      <c r="E1032" s="8"/>
      <c r="F1032" s="11">
        <f>G1032+H1032</f>
        <v>37969</v>
      </c>
      <c r="G1032" s="11">
        <f>G1033+G1036+G1040+G1045+G1049+G1053</f>
        <v>3060</v>
      </c>
      <c r="H1032" s="11">
        <f>H1033+H1036+H1040+H1045+H1049+H1053</f>
        <v>34909</v>
      </c>
      <c r="I1032" s="11">
        <f t="shared" si="196"/>
        <v>39271</v>
      </c>
      <c r="J1032" s="11">
        <f>J1033+J1036+J1040+J1045+J1049+J1053</f>
        <v>3060</v>
      </c>
      <c r="K1032" s="11">
        <f>K1033+K1036+K1040+K1045+K1049+K1053</f>
        <v>36211</v>
      </c>
    </row>
    <row r="1033" spans="1:11" ht="294" customHeight="1" x14ac:dyDescent="0.2">
      <c r="A1033" s="15" t="s">
        <v>697</v>
      </c>
      <c r="B1033" s="8"/>
      <c r="C1033" s="8" t="s">
        <v>688</v>
      </c>
      <c r="D1033" s="8" t="s">
        <v>698</v>
      </c>
      <c r="E1033" s="8"/>
      <c r="F1033" s="11">
        <f t="shared" si="195"/>
        <v>418</v>
      </c>
      <c r="G1033" s="11">
        <f>G1034</f>
        <v>418</v>
      </c>
      <c r="H1033" s="11">
        <f>H1034</f>
        <v>0</v>
      </c>
      <c r="I1033" s="11">
        <f t="shared" si="196"/>
        <v>418</v>
      </c>
      <c r="J1033" s="11">
        <f>J1034</f>
        <v>418</v>
      </c>
      <c r="K1033" s="11">
        <f>K1034</f>
        <v>0</v>
      </c>
    </row>
    <row r="1034" spans="1:11" ht="78.75" customHeight="1" x14ac:dyDescent="0.2">
      <c r="A1034" s="23" t="s">
        <v>69</v>
      </c>
      <c r="B1034" s="8"/>
      <c r="C1034" s="9" t="s">
        <v>688</v>
      </c>
      <c r="D1034" s="9" t="s">
        <v>727</v>
      </c>
      <c r="E1034" s="9"/>
      <c r="F1034" s="12">
        <f>G1034+H1034</f>
        <v>418</v>
      </c>
      <c r="G1034" s="12">
        <f>G1035</f>
        <v>418</v>
      </c>
      <c r="H1034" s="12">
        <f>H1035</f>
        <v>0</v>
      </c>
      <c r="I1034" s="12">
        <f t="shared" si="196"/>
        <v>418</v>
      </c>
      <c r="J1034" s="12">
        <f>J1035</f>
        <v>418</v>
      </c>
      <c r="K1034" s="12">
        <f>K1035</f>
        <v>0</v>
      </c>
    </row>
    <row r="1035" spans="1:11" ht="232.5" customHeight="1" x14ac:dyDescent="0.2">
      <c r="A1035" s="13" t="s">
        <v>17</v>
      </c>
      <c r="B1035" s="9"/>
      <c r="C1035" s="9" t="s">
        <v>688</v>
      </c>
      <c r="D1035" s="9" t="s">
        <v>727</v>
      </c>
      <c r="E1035" s="9" t="s">
        <v>11</v>
      </c>
      <c r="F1035" s="12">
        <f>G1035+H1035</f>
        <v>418</v>
      </c>
      <c r="G1035" s="12">
        <v>418</v>
      </c>
      <c r="H1035" s="12"/>
      <c r="I1035" s="12">
        <f t="shared" si="196"/>
        <v>418</v>
      </c>
      <c r="J1035" s="12">
        <v>418</v>
      </c>
      <c r="K1035" s="12"/>
    </row>
    <row r="1036" spans="1:11" ht="276.75" customHeight="1" x14ac:dyDescent="0.2">
      <c r="A1036" s="15" t="s">
        <v>699</v>
      </c>
      <c r="B1036" s="8"/>
      <c r="C1036" s="8" t="s">
        <v>688</v>
      </c>
      <c r="D1036" s="8" t="s">
        <v>700</v>
      </c>
      <c r="E1036" s="8"/>
      <c r="F1036" s="11">
        <f t="shared" si="195"/>
        <v>2642</v>
      </c>
      <c r="G1036" s="11">
        <f>G1037</f>
        <v>2642</v>
      </c>
      <c r="H1036" s="11">
        <f>H1037</f>
        <v>0</v>
      </c>
      <c r="I1036" s="11">
        <f t="shared" ref="I1036:I1058" si="199">J1036+K1036</f>
        <v>2642</v>
      </c>
      <c r="J1036" s="11">
        <f>J1037</f>
        <v>2642</v>
      </c>
      <c r="K1036" s="11">
        <f>K1037</f>
        <v>0</v>
      </c>
    </row>
    <row r="1037" spans="1:11" ht="114" customHeight="1" x14ac:dyDescent="0.2">
      <c r="A1037" s="23" t="s">
        <v>48</v>
      </c>
      <c r="B1037" s="8"/>
      <c r="C1037" s="9" t="s">
        <v>688</v>
      </c>
      <c r="D1037" s="9" t="s">
        <v>701</v>
      </c>
      <c r="E1037" s="9"/>
      <c r="F1037" s="12">
        <f t="shared" si="195"/>
        <v>2642</v>
      </c>
      <c r="G1037" s="12">
        <f>G1038+G1039</f>
        <v>2642</v>
      </c>
      <c r="H1037" s="12">
        <f>H1038+H1039</f>
        <v>0</v>
      </c>
      <c r="I1037" s="12">
        <f t="shared" si="199"/>
        <v>2642</v>
      </c>
      <c r="J1037" s="12">
        <f>J1038+J1039</f>
        <v>2642</v>
      </c>
      <c r="K1037" s="12">
        <f>K1038+K1039</f>
        <v>0</v>
      </c>
    </row>
    <row r="1038" spans="1:11" ht="207.75" customHeight="1" x14ac:dyDescent="0.2">
      <c r="A1038" s="13" t="s">
        <v>17</v>
      </c>
      <c r="B1038" s="9"/>
      <c r="C1038" s="9" t="s">
        <v>688</v>
      </c>
      <c r="D1038" s="9" t="s">
        <v>701</v>
      </c>
      <c r="E1038" s="9" t="s">
        <v>11</v>
      </c>
      <c r="F1038" s="12">
        <f t="shared" si="195"/>
        <v>2601</v>
      </c>
      <c r="G1038" s="12">
        <v>2601</v>
      </c>
      <c r="H1038" s="12"/>
      <c r="I1038" s="12">
        <f t="shared" si="199"/>
        <v>2601</v>
      </c>
      <c r="J1038" s="12">
        <v>2601</v>
      </c>
      <c r="K1038" s="12"/>
    </row>
    <row r="1039" spans="1:11" ht="93" customHeight="1" x14ac:dyDescent="0.2">
      <c r="A1039" s="9" t="s">
        <v>18</v>
      </c>
      <c r="B1039" s="9"/>
      <c r="C1039" s="9" t="s">
        <v>688</v>
      </c>
      <c r="D1039" s="9" t="s">
        <v>701</v>
      </c>
      <c r="E1039" s="9" t="s">
        <v>12</v>
      </c>
      <c r="F1039" s="12">
        <f t="shared" si="195"/>
        <v>41</v>
      </c>
      <c r="G1039" s="12">
        <v>41</v>
      </c>
      <c r="H1039" s="12"/>
      <c r="I1039" s="12">
        <f t="shared" si="199"/>
        <v>41</v>
      </c>
      <c r="J1039" s="12">
        <v>41</v>
      </c>
      <c r="K1039" s="12"/>
    </row>
    <row r="1040" spans="1:11" ht="126" customHeight="1" x14ac:dyDescent="0.2">
      <c r="A1040" s="15" t="s">
        <v>702</v>
      </c>
      <c r="B1040" s="8"/>
      <c r="C1040" s="8" t="s">
        <v>688</v>
      </c>
      <c r="D1040" s="8" t="s">
        <v>703</v>
      </c>
      <c r="E1040" s="8"/>
      <c r="F1040" s="11">
        <f t="shared" si="195"/>
        <v>24061</v>
      </c>
      <c r="G1040" s="11">
        <f>G1041</f>
        <v>0</v>
      </c>
      <c r="H1040" s="11">
        <f>H1041</f>
        <v>24061</v>
      </c>
      <c r="I1040" s="11">
        <f t="shared" si="199"/>
        <v>24973</v>
      </c>
      <c r="J1040" s="11">
        <f>J1041</f>
        <v>0</v>
      </c>
      <c r="K1040" s="11">
        <f>K1041</f>
        <v>24973</v>
      </c>
    </row>
    <row r="1041" spans="1:11" ht="99" x14ac:dyDescent="0.2">
      <c r="A1041" s="23" t="s">
        <v>704</v>
      </c>
      <c r="B1041" s="8"/>
      <c r="C1041" s="9" t="s">
        <v>688</v>
      </c>
      <c r="D1041" s="9" t="s">
        <v>705</v>
      </c>
      <c r="E1041" s="9"/>
      <c r="F1041" s="12">
        <f t="shared" si="195"/>
        <v>24061</v>
      </c>
      <c r="G1041" s="12">
        <f>G1042+G1044+G1043</f>
        <v>0</v>
      </c>
      <c r="H1041" s="12">
        <f>H1042+H1044+H1043</f>
        <v>24061</v>
      </c>
      <c r="I1041" s="12">
        <f t="shared" si="199"/>
        <v>24973</v>
      </c>
      <c r="J1041" s="12">
        <f>J1042+J1044+J1043</f>
        <v>0</v>
      </c>
      <c r="K1041" s="12">
        <f>K1042+K1044+K1043</f>
        <v>24973</v>
      </c>
    </row>
    <row r="1042" spans="1:11" ht="207.75" customHeight="1" x14ac:dyDescent="0.2">
      <c r="A1042" s="13" t="s">
        <v>17</v>
      </c>
      <c r="B1042" s="9"/>
      <c r="C1042" s="9" t="s">
        <v>688</v>
      </c>
      <c r="D1042" s="9" t="s">
        <v>705</v>
      </c>
      <c r="E1042" s="9" t="s">
        <v>11</v>
      </c>
      <c r="F1042" s="12">
        <f t="shared" si="195"/>
        <v>22963</v>
      </c>
      <c r="G1042" s="12"/>
      <c r="H1042" s="12">
        <v>22963</v>
      </c>
      <c r="I1042" s="12">
        <f t="shared" si="199"/>
        <v>23846</v>
      </c>
      <c r="J1042" s="12"/>
      <c r="K1042" s="12">
        <v>23846</v>
      </c>
    </row>
    <row r="1043" spans="1:11" ht="93" customHeight="1" x14ac:dyDescent="0.2">
      <c r="A1043" s="9" t="s">
        <v>18</v>
      </c>
      <c r="B1043" s="9"/>
      <c r="C1043" s="9" t="s">
        <v>688</v>
      </c>
      <c r="D1043" s="9" t="s">
        <v>705</v>
      </c>
      <c r="E1043" s="9" t="s">
        <v>12</v>
      </c>
      <c r="F1043" s="12">
        <f t="shared" si="195"/>
        <v>1022</v>
      </c>
      <c r="G1043" s="12"/>
      <c r="H1043" s="12">
        <v>1022</v>
      </c>
      <c r="I1043" s="12">
        <f t="shared" si="199"/>
        <v>1051</v>
      </c>
      <c r="J1043" s="12"/>
      <c r="K1043" s="12">
        <v>1051</v>
      </c>
    </row>
    <row r="1044" spans="1:11" ht="42" customHeight="1" x14ac:dyDescent="0.2">
      <c r="A1044" s="9" t="s">
        <v>15</v>
      </c>
      <c r="B1044" s="9"/>
      <c r="C1044" s="9" t="s">
        <v>688</v>
      </c>
      <c r="D1044" s="9" t="s">
        <v>705</v>
      </c>
      <c r="E1044" s="9" t="s">
        <v>14</v>
      </c>
      <c r="F1044" s="12">
        <f t="shared" si="195"/>
        <v>76</v>
      </c>
      <c r="G1044" s="12"/>
      <c r="H1044" s="12">
        <v>76</v>
      </c>
      <c r="I1044" s="12">
        <f t="shared" si="199"/>
        <v>76</v>
      </c>
      <c r="J1044" s="12"/>
      <c r="K1044" s="12">
        <v>76</v>
      </c>
    </row>
    <row r="1045" spans="1:11" ht="226.5" customHeight="1" x14ac:dyDescent="0.2">
      <c r="A1045" s="15" t="s">
        <v>706</v>
      </c>
      <c r="B1045" s="8"/>
      <c r="C1045" s="8" t="s">
        <v>688</v>
      </c>
      <c r="D1045" s="8" t="s">
        <v>707</v>
      </c>
      <c r="E1045" s="8"/>
      <c r="F1045" s="11">
        <f t="shared" si="195"/>
        <v>5021</v>
      </c>
      <c r="G1045" s="11">
        <f>G1046</f>
        <v>0</v>
      </c>
      <c r="H1045" s="11">
        <f>H1046</f>
        <v>5021</v>
      </c>
      <c r="I1045" s="11">
        <f t="shared" si="199"/>
        <v>5213</v>
      </c>
      <c r="J1045" s="11">
        <f>J1046</f>
        <v>0</v>
      </c>
      <c r="K1045" s="11">
        <f>K1046</f>
        <v>5213</v>
      </c>
    </row>
    <row r="1046" spans="1:11" ht="165" x14ac:dyDescent="0.2">
      <c r="A1046" s="23" t="s">
        <v>708</v>
      </c>
      <c r="B1046" s="8"/>
      <c r="C1046" s="9" t="s">
        <v>688</v>
      </c>
      <c r="D1046" s="9" t="s">
        <v>709</v>
      </c>
      <c r="E1046" s="9"/>
      <c r="F1046" s="12">
        <f t="shared" si="195"/>
        <v>5021</v>
      </c>
      <c r="G1046" s="12">
        <f>G1047+G1048</f>
        <v>0</v>
      </c>
      <c r="H1046" s="12">
        <f>H1047+H1048</f>
        <v>5021</v>
      </c>
      <c r="I1046" s="12">
        <f t="shared" si="199"/>
        <v>5213</v>
      </c>
      <c r="J1046" s="12">
        <f>J1047+J1048</f>
        <v>0</v>
      </c>
      <c r="K1046" s="12">
        <f>K1047+K1048</f>
        <v>5213</v>
      </c>
    </row>
    <row r="1047" spans="1:11" ht="227.25" customHeight="1" x14ac:dyDescent="0.2">
      <c r="A1047" s="13" t="s">
        <v>17</v>
      </c>
      <c r="B1047" s="9"/>
      <c r="C1047" s="9" t="s">
        <v>688</v>
      </c>
      <c r="D1047" s="9" t="s">
        <v>709</v>
      </c>
      <c r="E1047" s="9" t="s">
        <v>11</v>
      </c>
      <c r="F1047" s="12">
        <f t="shared" si="195"/>
        <v>4968</v>
      </c>
      <c r="G1047" s="12"/>
      <c r="H1047" s="12">
        <v>4968</v>
      </c>
      <c r="I1047" s="12">
        <f t="shared" si="199"/>
        <v>5160</v>
      </c>
      <c r="J1047" s="12"/>
      <c r="K1047" s="12">
        <v>5160</v>
      </c>
    </row>
    <row r="1048" spans="1:11" ht="89.25" customHeight="1" x14ac:dyDescent="0.2">
      <c r="A1048" s="9" t="s">
        <v>18</v>
      </c>
      <c r="B1048" s="9"/>
      <c r="C1048" s="9" t="s">
        <v>688</v>
      </c>
      <c r="D1048" s="9" t="s">
        <v>709</v>
      </c>
      <c r="E1048" s="9" t="s">
        <v>12</v>
      </c>
      <c r="F1048" s="12">
        <f t="shared" si="195"/>
        <v>53</v>
      </c>
      <c r="G1048" s="12"/>
      <c r="H1048" s="12">
        <v>53</v>
      </c>
      <c r="I1048" s="12">
        <f t="shared" si="199"/>
        <v>53</v>
      </c>
      <c r="J1048" s="12"/>
      <c r="K1048" s="12">
        <v>53</v>
      </c>
    </row>
    <row r="1049" spans="1:11" ht="160.5" customHeight="1" x14ac:dyDescent="0.2">
      <c r="A1049" s="15" t="s">
        <v>732</v>
      </c>
      <c r="B1049" s="8"/>
      <c r="C1049" s="8" t="s">
        <v>688</v>
      </c>
      <c r="D1049" s="8" t="s">
        <v>710</v>
      </c>
      <c r="E1049" s="8"/>
      <c r="F1049" s="11">
        <f t="shared" si="195"/>
        <v>1303</v>
      </c>
      <c r="G1049" s="11">
        <f>G1050</f>
        <v>0</v>
      </c>
      <c r="H1049" s="11">
        <f>H1050</f>
        <v>1303</v>
      </c>
      <c r="I1049" s="11">
        <f t="shared" si="199"/>
        <v>1346</v>
      </c>
      <c r="J1049" s="11">
        <f>J1050</f>
        <v>0</v>
      </c>
      <c r="K1049" s="11">
        <f>K1050</f>
        <v>1346</v>
      </c>
    </row>
    <row r="1050" spans="1:11" ht="93.75" customHeight="1" x14ac:dyDescent="0.2">
      <c r="A1050" s="23" t="s">
        <v>711</v>
      </c>
      <c r="B1050" s="8"/>
      <c r="C1050" s="9" t="s">
        <v>688</v>
      </c>
      <c r="D1050" s="9" t="s">
        <v>712</v>
      </c>
      <c r="E1050" s="9"/>
      <c r="F1050" s="12">
        <f t="shared" si="195"/>
        <v>1303</v>
      </c>
      <c r="G1050" s="12">
        <f>G1051+G1052</f>
        <v>0</v>
      </c>
      <c r="H1050" s="12">
        <f>H1051+H1052</f>
        <v>1303</v>
      </c>
      <c r="I1050" s="12">
        <f t="shared" si="199"/>
        <v>1346</v>
      </c>
      <c r="J1050" s="12">
        <f>J1051+J1052</f>
        <v>0</v>
      </c>
      <c r="K1050" s="12">
        <f>K1051+K1052</f>
        <v>1346</v>
      </c>
    </row>
    <row r="1051" spans="1:11" ht="207" customHeight="1" x14ac:dyDescent="0.2">
      <c r="A1051" s="13" t="s">
        <v>17</v>
      </c>
      <c r="B1051" s="9"/>
      <c r="C1051" s="9" t="s">
        <v>688</v>
      </c>
      <c r="D1051" s="9" t="s">
        <v>712</v>
      </c>
      <c r="E1051" s="9" t="s">
        <v>11</v>
      </c>
      <c r="F1051" s="12">
        <f t="shared" si="195"/>
        <v>1171</v>
      </c>
      <c r="G1051" s="12"/>
      <c r="H1051" s="12">
        <v>1171</v>
      </c>
      <c r="I1051" s="12">
        <f t="shared" si="199"/>
        <v>1216</v>
      </c>
      <c r="J1051" s="12"/>
      <c r="K1051" s="12">
        <v>1216</v>
      </c>
    </row>
    <row r="1052" spans="1:11" ht="93" customHeight="1" x14ac:dyDescent="0.2">
      <c r="A1052" s="9" t="s">
        <v>18</v>
      </c>
      <c r="B1052" s="9"/>
      <c r="C1052" s="9" t="s">
        <v>688</v>
      </c>
      <c r="D1052" s="9" t="s">
        <v>712</v>
      </c>
      <c r="E1052" s="9" t="s">
        <v>12</v>
      </c>
      <c r="F1052" s="12">
        <f t="shared" si="195"/>
        <v>132</v>
      </c>
      <c r="G1052" s="12"/>
      <c r="H1052" s="12">
        <v>132</v>
      </c>
      <c r="I1052" s="12">
        <f t="shared" si="199"/>
        <v>130</v>
      </c>
      <c r="J1052" s="12"/>
      <c r="K1052" s="12">
        <v>130</v>
      </c>
    </row>
    <row r="1053" spans="1:11" ht="193.5" customHeight="1" x14ac:dyDescent="0.2">
      <c r="A1053" s="15" t="s">
        <v>713</v>
      </c>
      <c r="B1053" s="8"/>
      <c r="C1053" s="8" t="s">
        <v>688</v>
      </c>
      <c r="D1053" s="8" t="s">
        <v>714</v>
      </c>
      <c r="E1053" s="8"/>
      <c r="F1053" s="11">
        <f t="shared" si="195"/>
        <v>4524</v>
      </c>
      <c r="G1053" s="11">
        <f>G1054</f>
        <v>0</v>
      </c>
      <c r="H1053" s="11">
        <f>H1054</f>
        <v>4524</v>
      </c>
      <c r="I1053" s="11">
        <f t="shared" si="199"/>
        <v>4679</v>
      </c>
      <c r="J1053" s="11">
        <f>J1054</f>
        <v>0</v>
      </c>
      <c r="K1053" s="11">
        <f>K1054</f>
        <v>4679</v>
      </c>
    </row>
    <row r="1054" spans="1:11" ht="132" x14ac:dyDescent="0.2">
      <c r="A1054" s="13" t="s">
        <v>715</v>
      </c>
      <c r="B1054" s="9"/>
      <c r="C1054" s="9" t="s">
        <v>688</v>
      </c>
      <c r="D1054" s="9" t="s">
        <v>716</v>
      </c>
      <c r="E1054" s="9"/>
      <c r="F1054" s="12">
        <f t="shared" si="195"/>
        <v>4524</v>
      </c>
      <c r="G1054" s="12">
        <f>G1055+G1056</f>
        <v>0</v>
      </c>
      <c r="H1054" s="12">
        <f>H1055+H1056</f>
        <v>4524</v>
      </c>
      <c r="I1054" s="12">
        <f t="shared" si="199"/>
        <v>4679</v>
      </c>
      <c r="J1054" s="12">
        <f>J1055+J1056</f>
        <v>0</v>
      </c>
      <c r="K1054" s="12">
        <f>K1055+K1056</f>
        <v>4679</v>
      </c>
    </row>
    <row r="1055" spans="1:11" ht="213.75" customHeight="1" x14ac:dyDescent="0.2">
      <c r="A1055" s="13" t="s">
        <v>17</v>
      </c>
      <c r="B1055" s="9"/>
      <c r="C1055" s="9" t="s">
        <v>688</v>
      </c>
      <c r="D1055" s="9" t="s">
        <v>716</v>
      </c>
      <c r="E1055" s="9" t="s">
        <v>11</v>
      </c>
      <c r="F1055" s="12">
        <f t="shared" si="195"/>
        <v>3994</v>
      </c>
      <c r="G1055" s="12"/>
      <c r="H1055" s="12">
        <v>3994</v>
      </c>
      <c r="I1055" s="12">
        <f t="shared" si="199"/>
        <v>4148</v>
      </c>
      <c r="J1055" s="12"/>
      <c r="K1055" s="12">
        <v>4148</v>
      </c>
    </row>
    <row r="1056" spans="1:11" ht="93" customHeight="1" x14ac:dyDescent="0.2">
      <c r="A1056" s="9" t="s">
        <v>18</v>
      </c>
      <c r="B1056" s="9"/>
      <c r="C1056" s="9" t="s">
        <v>688</v>
      </c>
      <c r="D1056" s="9" t="s">
        <v>716</v>
      </c>
      <c r="E1056" s="9" t="s">
        <v>12</v>
      </c>
      <c r="F1056" s="12">
        <f t="shared" si="195"/>
        <v>530</v>
      </c>
      <c r="G1056" s="12"/>
      <c r="H1056" s="12">
        <v>530</v>
      </c>
      <c r="I1056" s="12">
        <f t="shared" si="199"/>
        <v>531</v>
      </c>
      <c r="J1056" s="12"/>
      <c r="K1056" s="12">
        <v>531</v>
      </c>
    </row>
    <row r="1057" spans="1:11" ht="119.25" customHeight="1" x14ac:dyDescent="0.2">
      <c r="A1057" s="8" t="s">
        <v>28</v>
      </c>
      <c r="B1057" s="8" t="s">
        <v>6</v>
      </c>
      <c r="C1057" s="8"/>
      <c r="D1057" s="8"/>
      <c r="E1057" s="8"/>
      <c r="F1057" s="11">
        <f t="shared" si="175"/>
        <v>153952</v>
      </c>
      <c r="G1057" s="11">
        <f>G1065+G1058</f>
        <v>153952</v>
      </c>
      <c r="H1057" s="11">
        <f>H1065+H1058</f>
        <v>0</v>
      </c>
      <c r="I1057" s="11">
        <f t="shared" si="199"/>
        <v>153952</v>
      </c>
      <c r="J1057" s="11">
        <f>J1065+J1058</f>
        <v>153952</v>
      </c>
      <c r="K1057" s="11">
        <f>K1065+K1058</f>
        <v>0</v>
      </c>
    </row>
    <row r="1058" spans="1:11" ht="54.75" customHeight="1" x14ac:dyDescent="0.2">
      <c r="A1058" s="8" t="s">
        <v>157</v>
      </c>
      <c r="B1058" s="8"/>
      <c r="C1058" s="8" t="s">
        <v>158</v>
      </c>
      <c r="D1058" s="8"/>
      <c r="E1058" s="8"/>
      <c r="F1058" s="11">
        <f t="shared" si="195"/>
        <v>286</v>
      </c>
      <c r="G1058" s="11">
        <f t="shared" ref="G1058:H1063" si="200">G1059</f>
        <v>286</v>
      </c>
      <c r="H1058" s="11">
        <f t="shared" si="200"/>
        <v>0</v>
      </c>
      <c r="I1058" s="11">
        <f t="shared" si="199"/>
        <v>286</v>
      </c>
      <c r="J1058" s="11">
        <f t="shared" ref="J1058:K1063" si="201">J1059</f>
        <v>286</v>
      </c>
      <c r="K1058" s="11">
        <f t="shared" si="201"/>
        <v>0</v>
      </c>
    </row>
    <row r="1059" spans="1:11" ht="63" customHeight="1" x14ac:dyDescent="0.2">
      <c r="A1059" s="8" t="s">
        <v>506</v>
      </c>
      <c r="B1059" s="8"/>
      <c r="C1059" s="8" t="s">
        <v>507</v>
      </c>
      <c r="D1059" s="8"/>
      <c r="E1059" s="8"/>
      <c r="F1059" s="11">
        <f t="shared" ref="F1059:F1064" si="202">G1059+H1059</f>
        <v>286</v>
      </c>
      <c r="G1059" s="11">
        <f t="shared" si="200"/>
        <v>286</v>
      </c>
      <c r="H1059" s="11">
        <f t="shared" si="200"/>
        <v>0</v>
      </c>
      <c r="I1059" s="11">
        <f t="shared" ref="I1059:I1064" si="203">J1059+K1059</f>
        <v>286</v>
      </c>
      <c r="J1059" s="11">
        <f t="shared" si="201"/>
        <v>286</v>
      </c>
      <c r="K1059" s="11">
        <f t="shared" si="201"/>
        <v>0</v>
      </c>
    </row>
    <row r="1060" spans="1:11" ht="151.5" customHeight="1" x14ac:dyDescent="0.2">
      <c r="A1060" s="7" t="s">
        <v>935</v>
      </c>
      <c r="B1060" s="8"/>
      <c r="C1060" s="8" t="s">
        <v>507</v>
      </c>
      <c r="D1060" s="8" t="s">
        <v>95</v>
      </c>
      <c r="E1060" s="8"/>
      <c r="F1060" s="11">
        <f t="shared" si="202"/>
        <v>286</v>
      </c>
      <c r="G1060" s="11">
        <f t="shared" si="200"/>
        <v>286</v>
      </c>
      <c r="H1060" s="11">
        <f t="shared" si="200"/>
        <v>0</v>
      </c>
      <c r="I1060" s="11">
        <f t="shared" si="203"/>
        <v>286</v>
      </c>
      <c r="J1060" s="11">
        <f t="shared" si="201"/>
        <v>286</v>
      </c>
      <c r="K1060" s="11">
        <f t="shared" si="201"/>
        <v>0</v>
      </c>
    </row>
    <row r="1061" spans="1:11" ht="90" customHeight="1" x14ac:dyDescent="0.2">
      <c r="A1061" s="7" t="s">
        <v>84</v>
      </c>
      <c r="B1061" s="8"/>
      <c r="C1061" s="8" t="s">
        <v>507</v>
      </c>
      <c r="D1061" s="8" t="s">
        <v>85</v>
      </c>
      <c r="E1061" s="8"/>
      <c r="F1061" s="11">
        <f t="shared" si="202"/>
        <v>286</v>
      </c>
      <c r="G1061" s="11">
        <f t="shared" si="200"/>
        <v>286</v>
      </c>
      <c r="H1061" s="11">
        <f t="shared" si="200"/>
        <v>0</v>
      </c>
      <c r="I1061" s="11">
        <f t="shared" si="203"/>
        <v>286</v>
      </c>
      <c r="J1061" s="11">
        <f t="shared" si="201"/>
        <v>286</v>
      </c>
      <c r="K1061" s="11">
        <f t="shared" si="201"/>
        <v>0</v>
      </c>
    </row>
    <row r="1062" spans="1:11" ht="140.25" customHeight="1" x14ac:dyDescent="0.2">
      <c r="A1062" s="19" t="s">
        <v>86</v>
      </c>
      <c r="B1062" s="8"/>
      <c r="C1062" s="8" t="s">
        <v>507</v>
      </c>
      <c r="D1062" s="8" t="s">
        <v>90</v>
      </c>
      <c r="E1062" s="8"/>
      <c r="F1062" s="11">
        <f t="shared" si="202"/>
        <v>286</v>
      </c>
      <c r="G1062" s="11">
        <f t="shared" si="200"/>
        <v>286</v>
      </c>
      <c r="H1062" s="11">
        <f t="shared" si="200"/>
        <v>0</v>
      </c>
      <c r="I1062" s="11">
        <f t="shared" si="203"/>
        <v>286</v>
      </c>
      <c r="J1062" s="11">
        <f t="shared" si="201"/>
        <v>286</v>
      </c>
      <c r="K1062" s="11">
        <f t="shared" si="201"/>
        <v>0</v>
      </c>
    </row>
    <row r="1063" spans="1:11" ht="90.75" customHeight="1" x14ac:dyDescent="0.2">
      <c r="A1063" s="14" t="s">
        <v>752</v>
      </c>
      <c r="B1063" s="8"/>
      <c r="C1063" s="9" t="s">
        <v>507</v>
      </c>
      <c r="D1063" s="9" t="s">
        <v>91</v>
      </c>
      <c r="E1063" s="9"/>
      <c r="F1063" s="12">
        <f t="shared" si="202"/>
        <v>286</v>
      </c>
      <c r="G1063" s="12">
        <f t="shared" si="200"/>
        <v>286</v>
      </c>
      <c r="H1063" s="12">
        <f t="shared" si="200"/>
        <v>0</v>
      </c>
      <c r="I1063" s="12">
        <f t="shared" si="203"/>
        <v>286</v>
      </c>
      <c r="J1063" s="12">
        <f t="shared" si="201"/>
        <v>286</v>
      </c>
      <c r="K1063" s="12">
        <f t="shared" si="201"/>
        <v>0</v>
      </c>
    </row>
    <row r="1064" spans="1:11" ht="64.5" customHeight="1" x14ac:dyDescent="0.2">
      <c r="A1064" s="23" t="s">
        <v>22</v>
      </c>
      <c r="B1064" s="8"/>
      <c r="C1064" s="9" t="s">
        <v>507</v>
      </c>
      <c r="D1064" s="9" t="s">
        <v>91</v>
      </c>
      <c r="E1064" s="9" t="s">
        <v>23</v>
      </c>
      <c r="F1064" s="12">
        <f t="shared" si="202"/>
        <v>286</v>
      </c>
      <c r="G1064" s="12">
        <v>286</v>
      </c>
      <c r="H1064" s="12"/>
      <c r="I1064" s="12">
        <f t="shared" si="203"/>
        <v>286</v>
      </c>
      <c r="J1064" s="12">
        <v>286</v>
      </c>
      <c r="K1064" s="11"/>
    </row>
    <row r="1065" spans="1:11" ht="43.5" customHeight="1" x14ac:dyDescent="0.2">
      <c r="A1065" s="8" t="s">
        <v>29</v>
      </c>
      <c r="B1065" s="8"/>
      <c r="C1065" s="8" t="s">
        <v>30</v>
      </c>
      <c r="D1065" s="8"/>
      <c r="E1065" s="8"/>
      <c r="F1065" s="11">
        <f t="shared" si="175"/>
        <v>153666</v>
      </c>
      <c r="G1065" s="11">
        <f>G1066+G1092</f>
        <v>153666</v>
      </c>
      <c r="H1065" s="11">
        <f>H1066+H1092</f>
        <v>0</v>
      </c>
      <c r="I1065" s="11">
        <f t="shared" ref="I1065:I1082" si="204">J1065+K1065</f>
        <v>153666</v>
      </c>
      <c r="J1065" s="11">
        <f>J1066+J1092</f>
        <v>153666</v>
      </c>
      <c r="K1065" s="11">
        <f>K1066+K1092</f>
        <v>0</v>
      </c>
    </row>
    <row r="1066" spans="1:11" ht="27.75" customHeight="1" x14ac:dyDescent="0.2">
      <c r="A1066" s="8" t="s">
        <v>779</v>
      </c>
      <c r="B1066" s="8"/>
      <c r="C1066" s="8" t="s">
        <v>780</v>
      </c>
      <c r="D1066" s="8"/>
      <c r="E1066" s="8"/>
      <c r="F1066" s="11">
        <f t="shared" si="175"/>
        <v>145184</v>
      </c>
      <c r="G1066" s="11">
        <f>G1067+G1078</f>
        <v>145184</v>
      </c>
      <c r="H1066" s="11">
        <f>H1073</f>
        <v>0</v>
      </c>
      <c r="I1066" s="11">
        <f t="shared" si="204"/>
        <v>145104</v>
      </c>
      <c r="J1066" s="11">
        <f>J1067+J1078</f>
        <v>145104</v>
      </c>
      <c r="K1066" s="11">
        <f>K1073</f>
        <v>0</v>
      </c>
    </row>
    <row r="1067" spans="1:11" ht="156" customHeight="1" x14ac:dyDescent="0.2">
      <c r="A1067" s="7" t="s">
        <v>937</v>
      </c>
      <c r="B1067" s="8"/>
      <c r="C1067" s="8" t="s">
        <v>780</v>
      </c>
      <c r="D1067" s="8" t="s">
        <v>76</v>
      </c>
      <c r="E1067" s="8"/>
      <c r="F1067" s="11">
        <f t="shared" si="175"/>
        <v>36</v>
      </c>
      <c r="G1067" s="11">
        <f>G1068</f>
        <v>36</v>
      </c>
      <c r="H1067" s="11">
        <f>H1068</f>
        <v>0</v>
      </c>
      <c r="I1067" s="11">
        <f t="shared" si="204"/>
        <v>36</v>
      </c>
      <c r="J1067" s="11">
        <f>J1068</f>
        <v>36</v>
      </c>
      <c r="K1067" s="11">
        <f>K1068</f>
        <v>0</v>
      </c>
    </row>
    <row r="1068" spans="1:11" ht="211.5" customHeight="1" x14ac:dyDescent="0.2">
      <c r="A1068" s="7" t="s">
        <v>980</v>
      </c>
      <c r="B1068" s="8"/>
      <c r="C1068" s="8" t="s">
        <v>780</v>
      </c>
      <c r="D1068" s="8" t="s">
        <v>77</v>
      </c>
      <c r="E1068" s="8"/>
      <c r="F1068" s="11">
        <f t="shared" si="175"/>
        <v>36</v>
      </c>
      <c r="G1068" s="11">
        <f>G1069+G1072+G1075</f>
        <v>36</v>
      </c>
      <c r="H1068" s="11">
        <f>H1069+H1072+H1075</f>
        <v>0</v>
      </c>
      <c r="I1068" s="11">
        <f t="shared" si="204"/>
        <v>36</v>
      </c>
      <c r="J1068" s="11">
        <f>J1069+J1072+J1075</f>
        <v>36</v>
      </c>
      <c r="K1068" s="11">
        <f>K1069+K1072+K1075</f>
        <v>0</v>
      </c>
    </row>
    <row r="1069" spans="1:11" ht="115.5" x14ac:dyDescent="0.2">
      <c r="A1069" s="8" t="s">
        <v>723</v>
      </c>
      <c r="B1069" s="8"/>
      <c r="C1069" s="8" t="s">
        <v>780</v>
      </c>
      <c r="D1069" s="8" t="s">
        <v>78</v>
      </c>
      <c r="E1069" s="8"/>
      <c r="F1069" s="11">
        <f t="shared" si="175"/>
        <v>30</v>
      </c>
      <c r="G1069" s="11">
        <f>G1070</f>
        <v>30</v>
      </c>
      <c r="H1069" s="11">
        <f>H1070</f>
        <v>0</v>
      </c>
      <c r="I1069" s="11">
        <f t="shared" si="204"/>
        <v>30</v>
      </c>
      <c r="J1069" s="11">
        <f>J1070</f>
        <v>30</v>
      </c>
      <c r="K1069" s="11">
        <f>K1070</f>
        <v>0</v>
      </c>
    </row>
    <row r="1070" spans="1:11" s="24" customFormat="1" ht="33" x14ac:dyDescent="0.2">
      <c r="A1070" s="9" t="s">
        <v>57</v>
      </c>
      <c r="B1070" s="8"/>
      <c r="C1070" s="9" t="s">
        <v>780</v>
      </c>
      <c r="D1070" s="9" t="s">
        <v>79</v>
      </c>
      <c r="E1070" s="8"/>
      <c r="F1070" s="12">
        <f t="shared" si="175"/>
        <v>30</v>
      </c>
      <c r="G1070" s="12">
        <f>G1071</f>
        <v>30</v>
      </c>
      <c r="H1070" s="12">
        <f>H1071</f>
        <v>0</v>
      </c>
      <c r="I1070" s="12">
        <f t="shared" si="204"/>
        <v>30</v>
      </c>
      <c r="J1070" s="12">
        <f>J1071</f>
        <v>30</v>
      </c>
      <c r="K1070" s="12">
        <f>K1071</f>
        <v>0</v>
      </c>
    </row>
    <row r="1071" spans="1:11" ht="93" customHeight="1" x14ac:dyDescent="0.2">
      <c r="A1071" s="9" t="s">
        <v>18</v>
      </c>
      <c r="B1071" s="8"/>
      <c r="C1071" s="9" t="s">
        <v>780</v>
      </c>
      <c r="D1071" s="9" t="s">
        <v>79</v>
      </c>
      <c r="E1071" s="9" t="s">
        <v>12</v>
      </c>
      <c r="F1071" s="12">
        <f t="shared" si="175"/>
        <v>30</v>
      </c>
      <c r="G1071" s="12">
        <v>30</v>
      </c>
      <c r="H1071" s="12"/>
      <c r="I1071" s="12">
        <f t="shared" si="204"/>
        <v>30</v>
      </c>
      <c r="J1071" s="12">
        <v>30</v>
      </c>
      <c r="K1071" s="12"/>
    </row>
    <row r="1072" spans="1:11" ht="148.5" x14ac:dyDescent="0.2">
      <c r="A1072" s="8" t="s">
        <v>205</v>
      </c>
      <c r="B1072" s="8"/>
      <c r="C1072" s="8" t="s">
        <v>780</v>
      </c>
      <c r="D1072" s="8" t="s">
        <v>80</v>
      </c>
      <c r="E1072" s="8"/>
      <c r="F1072" s="11">
        <f t="shared" si="175"/>
        <v>3</v>
      </c>
      <c r="G1072" s="11">
        <f>G1073</f>
        <v>3</v>
      </c>
      <c r="H1072" s="11">
        <f>H1073</f>
        <v>0</v>
      </c>
      <c r="I1072" s="11">
        <f t="shared" si="204"/>
        <v>3</v>
      </c>
      <c r="J1072" s="11">
        <f>J1073</f>
        <v>3</v>
      </c>
      <c r="K1072" s="11">
        <f>K1073</f>
        <v>0</v>
      </c>
    </row>
    <row r="1073" spans="1:11" ht="33" x14ac:dyDescent="0.2">
      <c r="A1073" s="9" t="s">
        <v>57</v>
      </c>
      <c r="B1073" s="8"/>
      <c r="C1073" s="9" t="s">
        <v>780</v>
      </c>
      <c r="D1073" s="9" t="s">
        <v>81</v>
      </c>
      <c r="E1073" s="9"/>
      <c r="F1073" s="12">
        <f t="shared" si="175"/>
        <v>3</v>
      </c>
      <c r="G1073" s="12">
        <f>G1074</f>
        <v>3</v>
      </c>
      <c r="H1073" s="12">
        <f>H1074</f>
        <v>0</v>
      </c>
      <c r="I1073" s="12">
        <f t="shared" si="204"/>
        <v>3</v>
      </c>
      <c r="J1073" s="12">
        <f>J1074</f>
        <v>3</v>
      </c>
      <c r="K1073" s="12">
        <f>K1074</f>
        <v>0</v>
      </c>
    </row>
    <row r="1074" spans="1:11" ht="224.25" customHeight="1" x14ac:dyDescent="0.2">
      <c r="A1074" s="13" t="s">
        <v>17</v>
      </c>
      <c r="B1074" s="8"/>
      <c r="C1074" s="9" t="s">
        <v>780</v>
      </c>
      <c r="D1074" s="9" t="s">
        <v>81</v>
      </c>
      <c r="E1074" s="9" t="s">
        <v>11</v>
      </c>
      <c r="F1074" s="12">
        <f t="shared" si="175"/>
        <v>3</v>
      </c>
      <c r="G1074" s="12">
        <v>3</v>
      </c>
      <c r="H1074" s="12"/>
      <c r="I1074" s="12">
        <f t="shared" si="204"/>
        <v>3</v>
      </c>
      <c r="J1074" s="12">
        <v>3</v>
      </c>
      <c r="K1074" s="12"/>
    </row>
    <row r="1075" spans="1:11" ht="148.5" x14ac:dyDescent="0.2">
      <c r="A1075" s="8" t="s">
        <v>204</v>
      </c>
      <c r="B1075" s="8"/>
      <c r="C1075" s="8" t="s">
        <v>780</v>
      </c>
      <c r="D1075" s="8" t="s">
        <v>82</v>
      </c>
      <c r="E1075" s="8"/>
      <c r="F1075" s="11">
        <f t="shared" si="175"/>
        <v>3</v>
      </c>
      <c r="G1075" s="11">
        <f>G1076</f>
        <v>3</v>
      </c>
      <c r="H1075" s="11">
        <f>H1076</f>
        <v>0</v>
      </c>
      <c r="I1075" s="11">
        <f t="shared" si="204"/>
        <v>3</v>
      </c>
      <c r="J1075" s="11">
        <f>J1076</f>
        <v>3</v>
      </c>
      <c r="K1075" s="11">
        <f>K1076</f>
        <v>0</v>
      </c>
    </row>
    <row r="1076" spans="1:11" ht="33" x14ac:dyDescent="0.2">
      <c r="A1076" s="9" t="s">
        <v>57</v>
      </c>
      <c r="B1076" s="8"/>
      <c r="C1076" s="9" t="s">
        <v>780</v>
      </c>
      <c r="D1076" s="9" t="s">
        <v>83</v>
      </c>
      <c r="E1076" s="9"/>
      <c r="F1076" s="12">
        <f t="shared" si="175"/>
        <v>3</v>
      </c>
      <c r="G1076" s="12">
        <f>G1077</f>
        <v>3</v>
      </c>
      <c r="H1076" s="12">
        <f>H1077</f>
        <v>0</v>
      </c>
      <c r="I1076" s="12">
        <f t="shared" si="204"/>
        <v>3</v>
      </c>
      <c r="J1076" s="12">
        <f>J1077</f>
        <v>3</v>
      </c>
      <c r="K1076" s="12">
        <f>K1077</f>
        <v>0</v>
      </c>
    </row>
    <row r="1077" spans="1:11" ht="220.5" customHeight="1" x14ac:dyDescent="0.2">
      <c r="A1077" s="13" t="s">
        <v>17</v>
      </c>
      <c r="B1077" s="8"/>
      <c r="C1077" s="9" t="s">
        <v>780</v>
      </c>
      <c r="D1077" s="9" t="s">
        <v>83</v>
      </c>
      <c r="E1077" s="9" t="s">
        <v>11</v>
      </c>
      <c r="F1077" s="12">
        <f t="shared" si="175"/>
        <v>3</v>
      </c>
      <c r="G1077" s="12">
        <v>3</v>
      </c>
      <c r="H1077" s="12"/>
      <c r="I1077" s="12">
        <f t="shared" si="204"/>
        <v>3</v>
      </c>
      <c r="J1077" s="12">
        <v>3</v>
      </c>
      <c r="K1077" s="12"/>
    </row>
    <row r="1078" spans="1:11" ht="148.5" customHeight="1" x14ac:dyDescent="0.2">
      <c r="A1078" s="7" t="s">
        <v>935</v>
      </c>
      <c r="B1078" s="8"/>
      <c r="C1078" s="8" t="s">
        <v>780</v>
      </c>
      <c r="D1078" s="8" t="s">
        <v>95</v>
      </c>
      <c r="E1078" s="8"/>
      <c r="F1078" s="11">
        <f>G1078+H1078</f>
        <v>145148</v>
      </c>
      <c r="G1078" s="11">
        <f>G1079</f>
        <v>145148</v>
      </c>
      <c r="H1078" s="11">
        <f>H1079</f>
        <v>0</v>
      </c>
      <c r="I1078" s="11">
        <f t="shared" si="204"/>
        <v>145068</v>
      </c>
      <c r="J1078" s="11">
        <f>J1079</f>
        <v>145068</v>
      </c>
      <c r="K1078" s="11">
        <f>K1079</f>
        <v>0</v>
      </c>
    </row>
    <row r="1079" spans="1:11" ht="96" customHeight="1" x14ac:dyDescent="0.2">
      <c r="A1079" s="7" t="s">
        <v>84</v>
      </c>
      <c r="B1079" s="8"/>
      <c r="C1079" s="8" t="s">
        <v>780</v>
      </c>
      <c r="D1079" s="8" t="s">
        <v>85</v>
      </c>
      <c r="E1079" s="8"/>
      <c r="F1079" s="11">
        <f t="shared" si="175"/>
        <v>145148</v>
      </c>
      <c r="G1079" s="11">
        <f>G1080+G1086+G1089</f>
        <v>145148</v>
      </c>
      <c r="H1079" s="11">
        <f>H1080+H1086+H1089</f>
        <v>0</v>
      </c>
      <c r="I1079" s="11">
        <f t="shared" si="204"/>
        <v>145068</v>
      </c>
      <c r="J1079" s="11">
        <f>J1080+J1086+J1089</f>
        <v>145068</v>
      </c>
      <c r="K1079" s="11">
        <f>K1080+K1086+K1089</f>
        <v>0</v>
      </c>
    </row>
    <row r="1080" spans="1:11" ht="233.25" customHeight="1" x14ac:dyDescent="0.2">
      <c r="A1080" s="19" t="s">
        <v>203</v>
      </c>
      <c r="B1080" s="8"/>
      <c r="C1080" s="8" t="s">
        <v>780</v>
      </c>
      <c r="D1080" s="8" t="s">
        <v>88</v>
      </c>
      <c r="E1080" s="8"/>
      <c r="F1080" s="11">
        <f t="shared" si="175"/>
        <v>10141</v>
      </c>
      <c r="G1080" s="11">
        <f>G1081</f>
        <v>10141</v>
      </c>
      <c r="H1080" s="11">
        <f>H1081</f>
        <v>0</v>
      </c>
      <c r="I1080" s="11">
        <f t="shared" si="204"/>
        <v>10141</v>
      </c>
      <c r="J1080" s="11">
        <f>J1081</f>
        <v>10141</v>
      </c>
      <c r="K1080" s="11">
        <f>K1081</f>
        <v>0</v>
      </c>
    </row>
    <row r="1081" spans="1:11" ht="29.25" customHeight="1" x14ac:dyDescent="0.2">
      <c r="A1081" s="14" t="s">
        <v>57</v>
      </c>
      <c r="B1081" s="8"/>
      <c r="C1081" s="9" t="s">
        <v>780</v>
      </c>
      <c r="D1081" s="9" t="s">
        <v>89</v>
      </c>
      <c r="E1081" s="9"/>
      <c r="F1081" s="12">
        <f t="shared" si="175"/>
        <v>10141</v>
      </c>
      <c r="G1081" s="12">
        <f>G1083+G1085+G1082+G1084</f>
        <v>10141</v>
      </c>
      <c r="H1081" s="12">
        <f>H1083+H1085+H1082+H1084</f>
        <v>0</v>
      </c>
      <c r="I1081" s="12">
        <f t="shared" si="204"/>
        <v>10141</v>
      </c>
      <c r="J1081" s="12">
        <f>J1083+J1085+J1082+J1084</f>
        <v>10141</v>
      </c>
      <c r="K1081" s="12">
        <f>K1083+K1085</f>
        <v>0</v>
      </c>
    </row>
    <row r="1082" spans="1:11" ht="206.25" customHeight="1" x14ac:dyDescent="0.2">
      <c r="A1082" s="13" t="s">
        <v>17</v>
      </c>
      <c r="B1082" s="8"/>
      <c r="C1082" s="9" t="s">
        <v>780</v>
      </c>
      <c r="D1082" s="9" t="s">
        <v>89</v>
      </c>
      <c r="E1082" s="9" t="s">
        <v>11</v>
      </c>
      <c r="F1082" s="12">
        <f>G1082+H1082</f>
        <v>811</v>
      </c>
      <c r="G1082" s="12">
        <v>811</v>
      </c>
      <c r="H1082" s="12"/>
      <c r="I1082" s="12">
        <f t="shared" si="204"/>
        <v>811</v>
      </c>
      <c r="J1082" s="12">
        <v>811</v>
      </c>
      <c r="K1082" s="12"/>
    </row>
    <row r="1083" spans="1:11" ht="93" customHeight="1" x14ac:dyDescent="0.2">
      <c r="A1083" s="9" t="s">
        <v>18</v>
      </c>
      <c r="B1083" s="8"/>
      <c r="C1083" s="9" t="s">
        <v>780</v>
      </c>
      <c r="D1083" s="9" t="s">
        <v>89</v>
      </c>
      <c r="E1083" s="9" t="s">
        <v>12</v>
      </c>
      <c r="F1083" s="12">
        <f t="shared" ref="F1083:F1103" si="205">G1083+H1083</f>
        <v>459</v>
      </c>
      <c r="G1083" s="12">
        <v>459</v>
      </c>
      <c r="H1083" s="12"/>
      <c r="I1083" s="12">
        <f t="shared" ref="I1083:I1106" si="206">J1083+K1083</f>
        <v>459</v>
      </c>
      <c r="J1083" s="12">
        <v>459</v>
      </c>
      <c r="K1083" s="12"/>
    </row>
    <row r="1084" spans="1:11" ht="61.5" customHeight="1" x14ac:dyDescent="0.2">
      <c r="A1084" s="23" t="s">
        <v>22</v>
      </c>
      <c r="B1084" s="8"/>
      <c r="C1084" s="9" t="s">
        <v>780</v>
      </c>
      <c r="D1084" s="9" t="s">
        <v>89</v>
      </c>
      <c r="E1084" s="9" t="s">
        <v>23</v>
      </c>
      <c r="F1084" s="12">
        <f t="shared" si="205"/>
        <v>900</v>
      </c>
      <c r="G1084" s="12">
        <v>900</v>
      </c>
      <c r="H1084" s="12"/>
      <c r="I1084" s="12">
        <f t="shared" si="206"/>
        <v>900</v>
      </c>
      <c r="J1084" s="12">
        <v>900</v>
      </c>
      <c r="K1084" s="12"/>
    </row>
    <row r="1085" spans="1:11" ht="117.75" customHeight="1" x14ac:dyDescent="0.2">
      <c r="A1085" s="9" t="s">
        <v>16</v>
      </c>
      <c r="B1085" s="8"/>
      <c r="C1085" s="9" t="s">
        <v>780</v>
      </c>
      <c r="D1085" s="9" t="s">
        <v>89</v>
      </c>
      <c r="E1085" s="9" t="s">
        <v>13</v>
      </c>
      <c r="F1085" s="12">
        <f t="shared" si="205"/>
        <v>7971</v>
      </c>
      <c r="G1085" s="12">
        <v>7971</v>
      </c>
      <c r="H1085" s="12"/>
      <c r="I1085" s="12">
        <f t="shared" si="206"/>
        <v>7971</v>
      </c>
      <c r="J1085" s="12">
        <v>7971</v>
      </c>
      <c r="K1085" s="12"/>
    </row>
    <row r="1086" spans="1:11" ht="143.25" customHeight="1" x14ac:dyDescent="0.2">
      <c r="A1086" s="19" t="s">
        <v>86</v>
      </c>
      <c r="B1086" s="8"/>
      <c r="C1086" s="8" t="s">
        <v>780</v>
      </c>
      <c r="D1086" s="8" t="s">
        <v>90</v>
      </c>
      <c r="E1086" s="8"/>
      <c r="F1086" s="11">
        <f t="shared" si="205"/>
        <v>396</v>
      </c>
      <c r="G1086" s="11">
        <f>G1087</f>
        <v>396</v>
      </c>
      <c r="H1086" s="11">
        <f>H1087</f>
        <v>0</v>
      </c>
      <c r="I1086" s="11">
        <f t="shared" si="206"/>
        <v>396</v>
      </c>
      <c r="J1086" s="11">
        <f>J1087</f>
        <v>396</v>
      </c>
      <c r="K1086" s="11">
        <f>K1087</f>
        <v>0</v>
      </c>
    </row>
    <row r="1087" spans="1:11" ht="138" customHeight="1" x14ac:dyDescent="0.2">
      <c r="A1087" s="14" t="s">
        <v>87</v>
      </c>
      <c r="B1087" s="8"/>
      <c r="C1087" s="9" t="s">
        <v>780</v>
      </c>
      <c r="D1087" s="9" t="s">
        <v>92</v>
      </c>
      <c r="E1087" s="9"/>
      <c r="F1087" s="12">
        <f t="shared" si="205"/>
        <v>396</v>
      </c>
      <c r="G1087" s="12">
        <f>G1088</f>
        <v>396</v>
      </c>
      <c r="H1087" s="12">
        <f>H1088</f>
        <v>0</v>
      </c>
      <c r="I1087" s="12">
        <f t="shared" si="206"/>
        <v>396</v>
      </c>
      <c r="J1087" s="12">
        <f>J1088</f>
        <v>396</v>
      </c>
      <c r="K1087" s="12">
        <f>K1088</f>
        <v>0</v>
      </c>
    </row>
    <row r="1088" spans="1:11" ht="60" customHeight="1" x14ac:dyDescent="0.2">
      <c r="A1088" s="23" t="s">
        <v>22</v>
      </c>
      <c r="B1088" s="8"/>
      <c r="C1088" s="9" t="s">
        <v>780</v>
      </c>
      <c r="D1088" s="9" t="s">
        <v>92</v>
      </c>
      <c r="E1088" s="9" t="s">
        <v>23</v>
      </c>
      <c r="F1088" s="12">
        <f t="shared" si="205"/>
        <v>396</v>
      </c>
      <c r="G1088" s="12">
        <v>396</v>
      </c>
      <c r="H1088" s="12"/>
      <c r="I1088" s="12">
        <f t="shared" si="206"/>
        <v>396</v>
      </c>
      <c r="J1088" s="12">
        <v>396</v>
      </c>
      <c r="K1088" s="12"/>
    </row>
    <row r="1089" spans="1:11" ht="147.75" customHeight="1" x14ac:dyDescent="0.2">
      <c r="A1089" s="19" t="s">
        <v>770</v>
      </c>
      <c r="B1089" s="8"/>
      <c r="C1089" s="8" t="s">
        <v>780</v>
      </c>
      <c r="D1089" s="8" t="s">
        <v>93</v>
      </c>
      <c r="E1089" s="8"/>
      <c r="F1089" s="11">
        <f t="shared" si="205"/>
        <v>134611</v>
      </c>
      <c r="G1089" s="11">
        <f>G1090</f>
        <v>134611</v>
      </c>
      <c r="H1089" s="11">
        <f>H1090</f>
        <v>0</v>
      </c>
      <c r="I1089" s="11">
        <f t="shared" si="206"/>
        <v>134531</v>
      </c>
      <c r="J1089" s="11">
        <f>J1090</f>
        <v>134531</v>
      </c>
      <c r="K1089" s="11">
        <f>K1090</f>
        <v>0</v>
      </c>
    </row>
    <row r="1090" spans="1:11" ht="111.75" customHeight="1" x14ac:dyDescent="0.2">
      <c r="A1090" s="14" t="s">
        <v>34</v>
      </c>
      <c r="B1090" s="8"/>
      <c r="C1090" s="9" t="s">
        <v>780</v>
      </c>
      <c r="D1090" s="9" t="s">
        <v>94</v>
      </c>
      <c r="E1090" s="9"/>
      <c r="F1090" s="12">
        <f t="shared" si="205"/>
        <v>134611</v>
      </c>
      <c r="G1090" s="12">
        <f>G1091</f>
        <v>134611</v>
      </c>
      <c r="H1090" s="12">
        <f>H1091</f>
        <v>0</v>
      </c>
      <c r="I1090" s="12">
        <f t="shared" si="206"/>
        <v>134531</v>
      </c>
      <c r="J1090" s="12">
        <f>J1091</f>
        <v>134531</v>
      </c>
      <c r="K1090" s="12">
        <f>K1091</f>
        <v>0</v>
      </c>
    </row>
    <row r="1091" spans="1:11" ht="119.25" customHeight="1" x14ac:dyDescent="0.2">
      <c r="A1091" s="9" t="s">
        <v>16</v>
      </c>
      <c r="B1091" s="8"/>
      <c r="C1091" s="9" t="s">
        <v>780</v>
      </c>
      <c r="D1091" s="9" t="s">
        <v>94</v>
      </c>
      <c r="E1091" s="9" t="s">
        <v>13</v>
      </c>
      <c r="F1091" s="12">
        <f t="shared" si="205"/>
        <v>134611</v>
      </c>
      <c r="G1091" s="12">
        <v>134611</v>
      </c>
      <c r="H1091" s="12"/>
      <c r="I1091" s="12">
        <f t="shared" si="206"/>
        <v>134531</v>
      </c>
      <c r="J1091" s="12">
        <v>134531</v>
      </c>
      <c r="K1091" s="12"/>
    </row>
    <row r="1092" spans="1:11" ht="67.5" customHeight="1" x14ac:dyDescent="0.2">
      <c r="A1092" s="8" t="s">
        <v>8</v>
      </c>
      <c r="B1092" s="8"/>
      <c r="C1092" s="8" t="s">
        <v>7</v>
      </c>
      <c r="D1092" s="8"/>
      <c r="E1092" s="8"/>
      <c r="F1092" s="11">
        <f t="shared" ref="F1092:F1098" si="207">G1092+H1092</f>
        <v>8482</v>
      </c>
      <c r="G1092" s="11">
        <f>G1093</f>
        <v>8482</v>
      </c>
      <c r="H1092" s="11">
        <f>H1067+H1093</f>
        <v>0</v>
      </c>
      <c r="I1092" s="11">
        <f t="shared" si="206"/>
        <v>8562</v>
      </c>
      <c r="J1092" s="11">
        <f>J1093</f>
        <v>8562</v>
      </c>
      <c r="K1092" s="11">
        <f>K1067+K1093</f>
        <v>0</v>
      </c>
    </row>
    <row r="1093" spans="1:11" ht="148.5" customHeight="1" x14ac:dyDescent="0.2">
      <c r="A1093" s="7" t="s">
        <v>935</v>
      </c>
      <c r="B1093" s="8"/>
      <c r="C1093" s="8" t="s">
        <v>7</v>
      </c>
      <c r="D1093" s="8" t="s">
        <v>95</v>
      </c>
      <c r="E1093" s="8"/>
      <c r="F1093" s="11">
        <f t="shared" si="207"/>
        <v>8482</v>
      </c>
      <c r="G1093" s="11">
        <f>G1094</f>
        <v>8482</v>
      </c>
      <c r="H1093" s="11">
        <f>H1094</f>
        <v>0</v>
      </c>
      <c r="I1093" s="11">
        <f t="shared" si="206"/>
        <v>8562</v>
      </c>
      <c r="J1093" s="11">
        <f>J1094</f>
        <v>8562</v>
      </c>
      <c r="K1093" s="11">
        <f>K1094</f>
        <v>0</v>
      </c>
    </row>
    <row r="1094" spans="1:11" ht="204" customHeight="1" x14ac:dyDescent="0.2">
      <c r="A1094" s="7" t="s">
        <v>982</v>
      </c>
      <c r="B1094" s="8"/>
      <c r="C1094" s="8" t="s">
        <v>7</v>
      </c>
      <c r="D1094" s="8" t="s">
        <v>96</v>
      </c>
      <c r="E1094" s="8"/>
      <c r="F1094" s="11">
        <f t="shared" si="207"/>
        <v>8482</v>
      </c>
      <c r="G1094" s="11">
        <f>G1095+G1099</f>
        <v>8482</v>
      </c>
      <c r="H1094" s="11">
        <f>H1095+H1099</f>
        <v>0</v>
      </c>
      <c r="I1094" s="11">
        <f t="shared" si="206"/>
        <v>8562</v>
      </c>
      <c r="J1094" s="11">
        <f>J1095+J1099</f>
        <v>8562</v>
      </c>
      <c r="K1094" s="11">
        <f>K1095+K1099</f>
        <v>0</v>
      </c>
    </row>
    <row r="1095" spans="1:11" ht="145.5" customHeight="1" x14ac:dyDescent="0.2">
      <c r="A1095" s="19" t="s">
        <v>729</v>
      </c>
      <c r="B1095" s="8"/>
      <c r="C1095" s="8" t="s">
        <v>7</v>
      </c>
      <c r="D1095" s="8" t="s">
        <v>97</v>
      </c>
      <c r="E1095" s="8"/>
      <c r="F1095" s="11">
        <f t="shared" si="207"/>
        <v>4133</v>
      </c>
      <c r="G1095" s="11">
        <f>G1096</f>
        <v>4133</v>
      </c>
      <c r="H1095" s="11">
        <f>H1096</f>
        <v>0</v>
      </c>
      <c r="I1095" s="11">
        <f t="shared" si="206"/>
        <v>4173</v>
      </c>
      <c r="J1095" s="11">
        <f>J1096</f>
        <v>4173</v>
      </c>
      <c r="K1095" s="11">
        <f>K1096</f>
        <v>0</v>
      </c>
    </row>
    <row r="1096" spans="1:11" ht="73.5" customHeight="1" x14ac:dyDescent="0.2">
      <c r="A1096" s="14" t="s">
        <v>69</v>
      </c>
      <c r="B1096" s="8"/>
      <c r="C1096" s="9" t="s">
        <v>7</v>
      </c>
      <c r="D1096" s="9" t="s">
        <v>98</v>
      </c>
      <c r="E1096" s="9"/>
      <c r="F1096" s="12">
        <f t="shared" si="207"/>
        <v>4133</v>
      </c>
      <c r="G1096" s="12">
        <f>G1097+G1098</f>
        <v>4133</v>
      </c>
      <c r="H1096" s="12">
        <f>H1097+H1098</f>
        <v>0</v>
      </c>
      <c r="I1096" s="12">
        <f t="shared" si="206"/>
        <v>4173</v>
      </c>
      <c r="J1096" s="12">
        <f>J1097+J1098</f>
        <v>4173</v>
      </c>
      <c r="K1096" s="12">
        <f>K1097+K1098</f>
        <v>0</v>
      </c>
    </row>
    <row r="1097" spans="1:11" ht="216" customHeight="1" x14ac:dyDescent="0.2">
      <c r="A1097" s="13" t="s">
        <v>17</v>
      </c>
      <c r="B1097" s="8"/>
      <c r="C1097" s="9" t="s">
        <v>7</v>
      </c>
      <c r="D1097" s="9" t="s">
        <v>98</v>
      </c>
      <c r="E1097" s="9" t="s">
        <v>11</v>
      </c>
      <c r="F1097" s="12">
        <f t="shared" si="207"/>
        <v>4074</v>
      </c>
      <c r="G1097" s="12">
        <v>4074</v>
      </c>
      <c r="H1097" s="12"/>
      <c r="I1097" s="12">
        <f t="shared" si="206"/>
        <v>4114</v>
      </c>
      <c r="J1097" s="12">
        <v>4114</v>
      </c>
      <c r="K1097" s="12"/>
    </row>
    <row r="1098" spans="1:11" ht="93" customHeight="1" x14ac:dyDescent="0.2">
      <c r="A1098" s="9" t="s">
        <v>18</v>
      </c>
      <c r="B1098" s="8"/>
      <c r="C1098" s="9" t="s">
        <v>7</v>
      </c>
      <c r="D1098" s="9" t="s">
        <v>98</v>
      </c>
      <c r="E1098" s="9" t="s">
        <v>12</v>
      </c>
      <c r="F1098" s="12">
        <f t="shared" si="207"/>
        <v>59</v>
      </c>
      <c r="G1098" s="12">
        <v>59</v>
      </c>
      <c r="H1098" s="12"/>
      <c r="I1098" s="12">
        <f t="shared" si="206"/>
        <v>59</v>
      </c>
      <c r="J1098" s="12">
        <v>59</v>
      </c>
      <c r="K1098" s="12"/>
    </row>
    <row r="1099" spans="1:11" ht="120.75" customHeight="1" x14ac:dyDescent="0.2">
      <c r="A1099" s="19" t="s">
        <v>730</v>
      </c>
      <c r="B1099" s="8"/>
      <c r="C1099" s="8" t="s">
        <v>7</v>
      </c>
      <c r="D1099" s="8" t="s">
        <v>99</v>
      </c>
      <c r="E1099" s="8"/>
      <c r="F1099" s="11">
        <f t="shared" si="205"/>
        <v>4349</v>
      </c>
      <c r="G1099" s="11">
        <f>G1100</f>
        <v>4349</v>
      </c>
      <c r="H1099" s="11">
        <f>H1100</f>
        <v>0</v>
      </c>
      <c r="I1099" s="11">
        <f t="shared" si="206"/>
        <v>4389</v>
      </c>
      <c r="J1099" s="11">
        <f>J1100</f>
        <v>4389</v>
      </c>
      <c r="K1099" s="11">
        <f>K1100</f>
        <v>0</v>
      </c>
    </row>
    <row r="1100" spans="1:11" ht="108" customHeight="1" x14ac:dyDescent="0.2">
      <c r="A1100" s="14" t="s">
        <v>34</v>
      </c>
      <c r="B1100" s="8"/>
      <c r="C1100" s="9" t="s">
        <v>7</v>
      </c>
      <c r="D1100" s="9" t="s">
        <v>100</v>
      </c>
      <c r="E1100" s="9"/>
      <c r="F1100" s="12">
        <f t="shared" si="205"/>
        <v>4349</v>
      </c>
      <c r="G1100" s="12">
        <f>G1101+G1102</f>
        <v>4349</v>
      </c>
      <c r="H1100" s="12">
        <f>H1101+H1102</f>
        <v>0</v>
      </c>
      <c r="I1100" s="12">
        <f t="shared" si="206"/>
        <v>4389</v>
      </c>
      <c r="J1100" s="12">
        <f>J1101+J1102</f>
        <v>4389</v>
      </c>
      <c r="K1100" s="12">
        <f>K1101+K1102</f>
        <v>0</v>
      </c>
    </row>
    <row r="1101" spans="1:11" ht="208.5" customHeight="1" x14ac:dyDescent="0.2">
      <c r="A1101" s="13" t="s">
        <v>17</v>
      </c>
      <c r="B1101" s="8"/>
      <c r="C1101" s="9" t="s">
        <v>7</v>
      </c>
      <c r="D1101" s="9" t="s">
        <v>100</v>
      </c>
      <c r="E1101" s="9" t="s">
        <v>11</v>
      </c>
      <c r="F1101" s="12">
        <f t="shared" si="205"/>
        <v>3937</v>
      </c>
      <c r="G1101" s="12">
        <v>3937</v>
      </c>
      <c r="H1101" s="12"/>
      <c r="I1101" s="12">
        <f t="shared" si="206"/>
        <v>3977</v>
      </c>
      <c r="J1101" s="12">
        <v>3977</v>
      </c>
      <c r="K1101" s="12"/>
    </row>
    <row r="1102" spans="1:11" ht="99" customHeight="1" x14ac:dyDescent="0.2">
      <c r="A1102" s="9" t="s">
        <v>18</v>
      </c>
      <c r="B1102" s="8"/>
      <c r="C1102" s="9" t="s">
        <v>7</v>
      </c>
      <c r="D1102" s="9" t="s">
        <v>100</v>
      </c>
      <c r="E1102" s="9" t="s">
        <v>12</v>
      </c>
      <c r="F1102" s="12">
        <f t="shared" si="205"/>
        <v>412</v>
      </c>
      <c r="G1102" s="12">
        <v>412</v>
      </c>
      <c r="H1102" s="12"/>
      <c r="I1102" s="12">
        <f t="shared" si="206"/>
        <v>412</v>
      </c>
      <c r="J1102" s="12">
        <v>412</v>
      </c>
      <c r="K1102" s="12"/>
    </row>
    <row r="1103" spans="1:11" ht="95.25" customHeight="1" x14ac:dyDescent="0.2">
      <c r="A1103" s="8" t="s">
        <v>175</v>
      </c>
      <c r="B1103" s="8" t="s">
        <v>176</v>
      </c>
      <c r="C1103" s="8"/>
      <c r="D1103" s="8"/>
      <c r="E1103" s="8"/>
      <c r="F1103" s="11">
        <f t="shared" si="205"/>
        <v>17917</v>
      </c>
      <c r="G1103" s="11">
        <f>G1104</f>
        <v>17917</v>
      </c>
      <c r="H1103" s="11">
        <f>H1104</f>
        <v>0</v>
      </c>
      <c r="I1103" s="11">
        <f t="shared" si="206"/>
        <v>17883</v>
      </c>
      <c r="J1103" s="11">
        <f>J1104</f>
        <v>17883</v>
      </c>
      <c r="K1103" s="11">
        <f>K1104</f>
        <v>0</v>
      </c>
    </row>
    <row r="1104" spans="1:11" ht="27" customHeight="1" x14ac:dyDescent="0.2">
      <c r="A1104" s="8" t="s">
        <v>20</v>
      </c>
      <c r="B1104" s="8"/>
      <c r="C1104" s="8" t="s">
        <v>21</v>
      </c>
      <c r="D1104" s="8"/>
      <c r="E1104" s="8"/>
      <c r="F1104" s="11">
        <f t="shared" ref="F1104" si="208">G1104+H1104</f>
        <v>17917</v>
      </c>
      <c r="G1104" s="11">
        <f>G1105+G1154</f>
        <v>17917</v>
      </c>
      <c r="H1104" s="11">
        <f>H1105+H1154</f>
        <v>0</v>
      </c>
      <c r="I1104" s="11">
        <f t="shared" ref="I1104" si="209">J1104+K1104</f>
        <v>17883</v>
      </c>
      <c r="J1104" s="11">
        <f>J1105+J1154</f>
        <v>17883</v>
      </c>
      <c r="K1104" s="11">
        <f>K1105+K1154</f>
        <v>0</v>
      </c>
    </row>
    <row r="1105" spans="1:11" ht="42.75" customHeight="1" x14ac:dyDescent="0.2">
      <c r="A1105" s="8" t="s">
        <v>795</v>
      </c>
      <c r="B1105" s="8"/>
      <c r="C1105" s="8" t="s">
        <v>177</v>
      </c>
      <c r="D1105" s="8"/>
      <c r="E1105" s="8"/>
      <c r="F1105" s="11">
        <f t="shared" ref="F1105:F1149" si="210">G1105+H1105</f>
        <v>12886</v>
      </c>
      <c r="G1105" s="11">
        <f>G1106+G1121</f>
        <v>12886</v>
      </c>
      <c r="H1105" s="11">
        <f>H1106+H1121</f>
        <v>0</v>
      </c>
      <c r="I1105" s="11">
        <f t="shared" si="206"/>
        <v>12852</v>
      </c>
      <c r="J1105" s="11">
        <f>J1106+J1121</f>
        <v>12852</v>
      </c>
      <c r="K1105" s="11">
        <f>K1106+K1121</f>
        <v>0</v>
      </c>
    </row>
    <row r="1106" spans="1:11" ht="161.25" customHeight="1" x14ac:dyDescent="0.2">
      <c r="A1106" s="7" t="s">
        <v>937</v>
      </c>
      <c r="B1106" s="8"/>
      <c r="C1106" s="8" t="s">
        <v>177</v>
      </c>
      <c r="D1106" s="8" t="s">
        <v>76</v>
      </c>
      <c r="E1106" s="8"/>
      <c r="F1106" s="11">
        <f t="shared" si="210"/>
        <v>74</v>
      </c>
      <c r="G1106" s="11">
        <f>G1107+G1114</f>
        <v>74</v>
      </c>
      <c r="H1106" s="11">
        <f>H1107+H1114</f>
        <v>0</v>
      </c>
      <c r="I1106" s="11">
        <f t="shared" si="206"/>
        <v>74</v>
      </c>
      <c r="J1106" s="11">
        <f>J1107+J1114</f>
        <v>74</v>
      </c>
      <c r="K1106" s="11">
        <f>K1107+K1114</f>
        <v>0</v>
      </c>
    </row>
    <row r="1107" spans="1:11" ht="207" customHeight="1" x14ac:dyDescent="0.2">
      <c r="A1107" s="7" t="s">
        <v>980</v>
      </c>
      <c r="B1107" s="8"/>
      <c r="C1107" s="8" t="s">
        <v>177</v>
      </c>
      <c r="D1107" s="8" t="s">
        <v>77</v>
      </c>
      <c r="E1107" s="8"/>
      <c r="F1107" s="11">
        <f>G1107+H1107</f>
        <v>43</v>
      </c>
      <c r="G1107" s="11">
        <f>G1111+G1108</f>
        <v>43</v>
      </c>
      <c r="H1107" s="11">
        <f>H1111+H1108</f>
        <v>0</v>
      </c>
      <c r="I1107" s="11">
        <f t="shared" ref="I1107:I1139" si="211">J1107+K1107</f>
        <v>43</v>
      </c>
      <c r="J1107" s="11">
        <f>J1111+J1108</f>
        <v>43</v>
      </c>
      <c r="K1107" s="11">
        <f>K1111+K1108</f>
        <v>0</v>
      </c>
    </row>
    <row r="1108" spans="1:11" ht="123" customHeight="1" x14ac:dyDescent="0.2">
      <c r="A1108" s="7" t="s">
        <v>804</v>
      </c>
      <c r="B1108" s="8"/>
      <c r="C1108" s="8" t="s">
        <v>177</v>
      </c>
      <c r="D1108" s="8" t="s">
        <v>773</v>
      </c>
      <c r="E1108" s="8"/>
      <c r="F1108" s="11">
        <f>G1108+H1108</f>
        <v>15</v>
      </c>
      <c r="G1108" s="11">
        <f>G1109</f>
        <v>15</v>
      </c>
      <c r="H1108" s="11">
        <f>H1109</f>
        <v>0</v>
      </c>
      <c r="I1108" s="11">
        <f t="shared" si="211"/>
        <v>15</v>
      </c>
      <c r="J1108" s="11">
        <f>J1109</f>
        <v>15</v>
      </c>
      <c r="K1108" s="11">
        <f>K1109</f>
        <v>0</v>
      </c>
    </row>
    <row r="1109" spans="1:11" ht="33" x14ac:dyDescent="0.2">
      <c r="A1109" s="13" t="s">
        <v>57</v>
      </c>
      <c r="B1109" s="8"/>
      <c r="C1109" s="9" t="s">
        <v>177</v>
      </c>
      <c r="D1109" s="9" t="s">
        <v>774</v>
      </c>
      <c r="E1109" s="8"/>
      <c r="F1109" s="12">
        <f>G1109+H1109</f>
        <v>15</v>
      </c>
      <c r="G1109" s="12">
        <f>G1110</f>
        <v>15</v>
      </c>
      <c r="H1109" s="12">
        <f>H1110</f>
        <v>0</v>
      </c>
      <c r="I1109" s="12">
        <f t="shared" si="211"/>
        <v>15</v>
      </c>
      <c r="J1109" s="12">
        <f>J1110</f>
        <v>15</v>
      </c>
      <c r="K1109" s="12">
        <f>K1110</f>
        <v>0</v>
      </c>
    </row>
    <row r="1110" spans="1:11" ht="93" customHeight="1" x14ac:dyDescent="0.2">
      <c r="A1110" s="13" t="s">
        <v>18</v>
      </c>
      <c r="B1110" s="8"/>
      <c r="C1110" s="9" t="s">
        <v>177</v>
      </c>
      <c r="D1110" s="9" t="s">
        <v>774</v>
      </c>
      <c r="E1110" s="9" t="s">
        <v>12</v>
      </c>
      <c r="F1110" s="12">
        <f>G1110+H1110</f>
        <v>15</v>
      </c>
      <c r="G1110" s="12">
        <v>15</v>
      </c>
      <c r="H1110" s="12"/>
      <c r="I1110" s="12">
        <f t="shared" si="211"/>
        <v>15</v>
      </c>
      <c r="J1110" s="12">
        <v>15</v>
      </c>
      <c r="K1110" s="12"/>
    </row>
    <row r="1111" spans="1:11" ht="96.75" customHeight="1" x14ac:dyDescent="0.2">
      <c r="A1111" s="7" t="s">
        <v>178</v>
      </c>
      <c r="B1111" s="8"/>
      <c r="C1111" s="8" t="s">
        <v>177</v>
      </c>
      <c r="D1111" s="8" t="s">
        <v>179</v>
      </c>
      <c r="E1111" s="8"/>
      <c r="F1111" s="11">
        <f t="shared" si="210"/>
        <v>28</v>
      </c>
      <c r="G1111" s="11">
        <f>G1112</f>
        <v>28</v>
      </c>
      <c r="H1111" s="11">
        <f>H1112</f>
        <v>0</v>
      </c>
      <c r="I1111" s="11">
        <f t="shared" si="211"/>
        <v>28</v>
      </c>
      <c r="J1111" s="11">
        <f>J1112</f>
        <v>28</v>
      </c>
      <c r="K1111" s="11">
        <f>K1112</f>
        <v>0</v>
      </c>
    </row>
    <row r="1112" spans="1:11" ht="33" x14ac:dyDescent="0.2">
      <c r="A1112" s="13" t="s">
        <v>57</v>
      </c>
      <c r="B1112" s="8"/>
      <c r="C1112" s="9" t="s">
        <v>177</v>
      </c>
      <c r="D1112" s="9" t="s">
        <v>180</v>
      </c>
      <c r="E1112" s="8"/>
      <c r="F1112" s="12">
        <f t="shared" si="210"/>
        <v>28</v>
      </c>
      <c r="G1112" s="12">
        <f>G1113</f>
        <v>28</v>
      </c>
      <c r="H1112" s="12">
        <f>H1113</f>
        <v>0</v>
      </c>
      <c r="I1112" s="12">
        <f t="shared" si="211"/>
        <v>28</v>
      </c>
      <c r="J1112" s="12">
        <f>J1113</f>
        <v>28</v>
      </c>
      <c r="K1112" s="12">
        <f>K1113</f>
        <v>0</v>
      </c>
    </row>
    <row r="1113" spans="1:11" ht="93" customHeight="1" x14ac:dyDescent="0.2">
      <c r="A1113" s="13" t="s">
        <v>18</v>
      </c>
      <c r="B1113" s="8"/>
      <c r="C1113" s="9" t="s">
        <v>177</v>
      </c>
      <c r="D1113" s="9" t="s">
        <v>180</v>
      </c>
      <c r="E1113" s="9" t="s">
        <v>12</v>
      </c>
      <c r="F1113" s="12">
        <f t="shared" si="210"/>
        <v>28</v>
      </c>
      <c r="G1113" s="12">
        <v>28</v>
      </c>
      <c r="H1113" s="12"/>
      <c r="I1113" s="12">
        <f t="shared" si="211"/>
        <v>28</v>
      </c>
      <c r="J1113" s="12">
        <v>28</v>
      </c>
      <c r="K1113" s="12"/>
    </row>
    <row r="1114" spans="1:11" ht="194.25" customHeight="1" x14ac:dyDescent="0.2">
      <c r="A1114" s="8" t="s">
        <v>1009</v>
      </c>
      <c r="B1114" s="8"/>
      <c r="C1114" s="8" t="s">
        <v>177</v>
      </c>
      <c r="D1114" s="8" t="s">
        <v>866</v>
      </c>
      <c r="E1114" s="8"/>
      <c r="F1114" s="11">
        <f t="shared" ref="F1114:F1120" si="212">G1114+H1114</f>
        <v>31</v>
      </c>
      <c r="G1114" s="12">
        <f>G1115+G1118</f>
        <v>31</v>
      </c>
      <c r="H1114" s="12">
        <f>H1115+H1118</f>
        <v>0</v>
      </c>
      <c r="I1114" s="11">
        <f t="shared" ref="I1114:I1120" si="213">J1114+K1114</f>
        <v>31</v>
      </c>
      <c r="J1114" s="12">
        <f>J1115+J1118</f>
        <v>31</v>
      </c>
      <c r="K1114" s="12">
        <f>K1115+K1118</f>
        <v>0</v>
      </c>
    </row>
    <row r="1115" spans="1:11" ht="163.5" customHeight="1" x14ac:dyDescent="0.2">
      <c r="A1115" s="15" t="s">
        <v>1010</v>
      </c>
      <c r="B1115" s="8"/>
      <c r="C1115" s="8" t="s">
        <v>177</v>
      </c>
      <c r="D1115" s="8" t="s">
        <v>1011</v>
      </c>
      <c r="E1115" s="8"/>
      <c r="F1115" s="11">
        <f t="shared" si="212"/>
        <v>20</v>
      </c>
      <c r="G1115" s="11">
        <f>G1116</f>
        <v>20</v>
      </c>
      <c r="H1115" s="11">
        <f>H1116</f>
        <v>0</v>
      </c>
      <c r="I1115" s="11">
        <f t="shared" si="213"/>
        <v>20</v>
      </c>
      <c r="J1115" s="11">
        <f>J1116</f>
        <v>20</v>
      </c>
      <c r="K1115" s="11">
        <f>K1116</f>
        <v>0</v>
      </c>
    </row>
    <row r="1116" spans="1:11" ht="35.25" customHeight="1" x14ac:dyDescent="0.2">
      <c r="A1116" s="13" t="s">
        <v>57</v>
      </c>
      <c r="B1116" s="8"/>
      <c r="C1116" s="9" t="s">
        <v>177</v>
      </c>
      <c r="D1116" s="9" t="s">
        <v>1012</v>
      </c>
      <c r="E1116" s="8"/>
      <c r="F1116" s="12">
        <f t="shared" si="212"/>
        <v>20</v>
      </c>
      <c r="G1116" s="12">
        <f>G1117</f>
        <v>20</v>
      </c>
      <c r="H1116" s="12">
        <f>H1117</f>
        <v>0</v>
      </c>
      <c r="I1116" s="12">
        <f t="shared" si="213"/>
        <v>20</v>
      </c>
      <c r="J1116" s="12">
        <f>J1117</f>
        <v>20</v>
      </c>
      <c r="K1116" s="12">
        <f>K1117</f>
        <v>0</v>
      </c>
    </row>
    <row r="1117" spans="1:11" ht="93" customHeight="1" x14ac:dyDescent="0.2">
      <c r="A1117" s="13" t="s">
        <v>18</v>
      </c>
      <c r="B1117" s="8"/>
      <c r="C1117" s="9" t="s">
        <v>177</v>
      </c>
      <c r="D1117" s="9" t="s">
        <v>1012</v>
      </c>
      <c r="E1117" s="9" t="s">
        <v>12</v>
      </c>
      <c r="F1117" s="12">
        <f t="shared" si="212"/>
        <v>20</v>
      </c>
      <c r="G1117" s="12">
        <v>20</v>
      </c>
      <c r="H1117" s="12"/>
      <c r="I1117" s="12">
        <f t="shared" si="213"/>
        <v>20</v>
      </c>
      <c r="J1117" s="12">
        <v>20</v>
      </c>
      <c r="K1117" s="12"/>
    </row>
    <row r="1118" spans="1:11" ht="276.75" customHeight="1" x14ac:dyDescent="0.2">
      <c r="A1118" s="15" t="s">
        <v>1013</v>
      </c>
      <c r="B1118" s="8"/>
      <c r="C1118" s="8" t="s">
        <v>177</v>
      </c>
      <c r="D1118" s="8" t="s">
        <v>1014</v>
      </c>
      <c r="E1118" s="8"/>
      <c r="F1118" s="11">
        <f t="shared" si="212"/>
        <v>11</v>
      </c>
      <c r="G1118" s="11">
        <f>G1119</f>
        <v>11</v>
      </c>
      <c r="H1118" s="11">
        <f>H1119</f>
        <v>0</v>
      </c>
      <c r="I1118" s="11">
        <f t="shared" si="213"/>
        <v>11</v>
      </c>
      <c r="J1118" s="11">
        <f>J1119</f>
        <v>11</v>
      </c>
      <c r="K1118" s="11">
        <f>K1119</f>
        <v>0</v>
      </c>
    </row>
    <row r="1119" spans="1:11" ht="49.5" customHeight="1" x14ac:dyDescent="0.2">
      <c r="A1119" s="13" t="s">
        <v>57</v>
      </c>
      <c r="B1119" s="8"/>
      <c r="C1119" s="9" t="s">
        <v>177</v>
      </c>
      <c r="D1119" s="9" t="s">
        <v>1015</v>
      </c>
      <c r="E1119" s="8"/>
      <c r="F1119" s="12">
        <f t="shared" si="212"/>
        <v>11</v>
      </c>
      <c r="G1119" s="12">
        <f>G1120</f>
        <v>11</v>
      </c>
      <c r="H1119" s="12">
        <f>H1120</f>
        <v>0</v>
      </c>
      <c r="I1119" s="12">
        <f t="shared" si="213"/>
        <v>11</v>
      </c>
      <c r="J1119" s="12">
        <f>J1120</f>
        <v>11</v>
      </c>
      <c r="K1119" s="12">
        <f>K1120</f>
        <v>0</v>
      </c>
    </row>
    <row r="1120" spans="1:11" ht="93" customHeight="1" x14ac:dyDescent="0.2">
      <c r="A1120" s="13" t="s">
        <v>18</v>
      </c>
      <c r="B1120" s="8"/>
      <c r="C1120" s="9" t="s">
        <v>177</v>
      </c>
      <c r="D1120" s="9" t="s">
        <v>1015</v>
      </c>
      <c r="E1120" s="9" t="s">
        <v>12</v>
      </c>
      <c r="F1120" s="12">
        <f t="shared" si="212"/>
        <v>11</v>
      </c>
      <c r="G1120" s="12">
        <v>11</v>
      </c>
      <c r="H1120" s="12"/>
      <c r="I1120" s="12">
        <f t="shared" si="213"/>
        <v>11</v>
      </c>
      <c r="J1120" s="12">
        <v>11</v>
      </c>
      <c r="K1120" s="12"/>
    </row>
    <row r="1121" spans="1:11" ht="152.25" customHeight="1" x14ac:dyDescent="0.2">
      <c r="A1121" s="7" t="s">
        <v>946</v>
      </c>
      <c r="B1121" s="8"/>
      <c r="C1121" s="8" t="s">
        <v>177</v>
      </c>
      <c r="D1121" s="8" t="s">
        <v>39</v>
      </c>
      <c r="E1121" s="8"/>
      <c r="F1121" s="11">
        <f t="shared" si="210"/>
        <v>12812</v>
      </c>
      <c r="G1121" s="11">
        <f>G1122+G1139+G1146+G1150</f>
        <v>12812</v>
      </c>
      <c r="H1121" s="11">
        <f>H1122+H1139+H1146+H1150</f>
        <v>0</v>
      </c>
      <c r="I1121" s="11">
        <f t="shared" si="211"/>
        <v>12778</v>
      </c>
      <c r="J1121" s="11">
        <f>J1122+J1139+J1146+J1150</f>
        <v>12778</v>
      </c>
      <c r="K1121" s="11">
        <f>K1122+K1139+K1146+K1150</f>
        <v>0</v>
      </c>
    </row>
    <row r="1122" spans="1:11" ht="129" customHeight="1" x14ac:dyDescent="0.2">
      <c r="A1122" s="7" t="s">
        <v>983</v>
      </c>
      <c r="B1122" s="8"/>
      <c r="C1122" s="8" t="s">
        <v>177</v>
      </c>
      <c r="D1122" s="8" t="s">
        <v>181</v>
      </c>
      <c r="E1122" s="8"/>
      <c r="F1122" s="11">
        <f t="shared" si="210"/>
        <v>1540</v>
      </c>
      <c r="G1122" s="11">
        <f>G1123+G1129+G1136+G1126</f>
        <v>1540</v>
      </c>
      <c r="H1122" s="11">
        <f>H1123+H1129+H1136+H1126</f>
        <v>0</v>
      </c>
      <c r="I1122" s="11">
        <f t="shared" si="211"/>
        <v>1540</v>
      </c>
      <c r="J1122" s="11">
        <f>J1123+J1129+J1136+J1126</f>
        <v>1540</v>
      </c>
      <c r="K1122" s="11">
        <f>K1123+K1129+K1136+K1126</f>
        <v>0</v>
      </c>
    </row>
    <row r="1123" spans="1:11" ht="186" customHeight="1" x14ac:dyDescent="0.2">
      <c r="A1123" s="8" t="s">
        <v>182</v>
      </c>
      <c r="B1123" s="8"/>
      <c r="C1123" s="8" t="s">
        <v>177</v>
      </c>
      <c r="D1123" s="8" t="s">
        <v>183</v>
      </c>
      <c r="E1123" s="8"/>
      <c r="F1123" s="11">
        <f t="shared" si="210"/>
        <v>81</v>
      </c>
      <c r="G1123" s="11">
        <f>G1124</f>
        <v>81</v>
      </c>
      <c r="H1123" s="11">
        <f>H1124</f>
        <v>0</v>
      </c>
      <c r="I1123" s="11">
        <f t="shared" si="211"/>
        <v>81</v>
      </c>
      <c r="J1123" s="11">
        <f>J1124</f>
        <v>81</v>
      </c>
      <c r="K1123" s="11">
        <f>K1124</f>
        <v>0</v>
      </c>
    </row>
    <row r="1124" spans="1:11" ht="33" x14ac:dyDescent="0.2">
      <c r="A1124" s="14" t="s">
        <v>57</v>
      </c>
      <c r="B1124" s="9"/>
      <c r="C1124" s="9" t="s">
        <v>177</v>
      </c>
      <c r="D1124" s="9" t="s">
        <v>184</v>
      </c>
      <c r="E1124" s="9"/>
      <c r="F1124" s="12">
        <f t="shared" si="210"/>
        <v>81</v>
      </c>
      <c r="G1124" s="12">
        <f>G1125</f>
        <v>81</v>
      </c>
      <c r="H1124" s="12">
        <f>H1125</f>
        <v>0</v>
      </c>
      <c r="I1124" s="12">
        <f t="shared" si="211"/>
        <v>81</v>
      </c>
      <c r="J1124" s="12">
        <f>J1125</f>
        <v>81</v>
      </c>
      <c r="K1124" s="12">
        <f>K1125</f>
        <v>0</v>
      </c>
    </row>
    <row r="1125" spans="1:11" ht="93" customHeight="1" x14ac:dyDescent="0.2">
      <c r="A1125" s="9" t="s">
        <v>18</v>
      </c>
      <c r="B1125" s="9"/>
      <c r="C1125" s="9" t="s">
        <v>177</v>
      </c>
      <c r="D1125" s="9" t="s">
        <v>184</v>
      </c>
      <c r="E1125" s="9" t="s">
        <v>12</v>
      </c>
      <c r="F1125" s="12">
        <f t="shared" si="210"/>
        <v>81</v>
      </c>
      <c r="G1125" s="12">
        <v>81</v>
      </c>
      <c r="H1125" s="12"/>
      <c r="I1125" s="12">
        <f t="shared" si="211"/>
        <v>81</v>
      </c>
      <c r="J1125" s="12">
        <v>81</v>
      </c>
      <c r="K1125" s="12"/>
    </row>
    <row r="1126" spans="1:11" ht="207" customHeight="1" x14ac:dyDescent="0.2">
      <c r="A1126" s="8" t="s">
        <v>803</v>
      </c>
      <c r="B1126" s="9"/>
      <c r="C1126" s="8" t="s">
        <v>177</v>
      </c>
      <c r="D1126" s="8" t="s">
        <v>753</v>
      </c>
      <c r="E1126" s="8"/>
      <c r="F1126" s="11">
        <f>G1126+H1126</f>
        <v>18</v>
      </c>
      <c r="G1126" s="11">
        <f>G1127</f>
        <v>18</v>
      </c>
      <c r="H1126" s="11">
        <f>H1127</f>
        <v>0</v>
      </c>
      <c r="I1126" s="11">
        <f t="shared" si="211"/>
        <v>18</v>
      </c>
      <c r="J1126" s="11">
        <f>J1127</f>
        <v>18</v>
      </c>
      <c r="K1126" s="11">
        <f>K1127</f>
        <v>0</v>
      </c>
    </row>
    <row r="1127" spans="1:11" ht="33" x14ac:dyDescent="0.2">
      <c r="A1127" s="14" t="s">
        <v>57</v>
      </c>
      <c r="B1127" s="9"/>
      <c r="C1127" s="9" t="s">
        <v>177</v>
      </c>
      <c r="D1127" s="9" t="s">
        <v>754</v>
      </c>
      <c r="E1127" s="9"/>
      <c r="F1127" s="12">
        <f>G1127+H1127</f>
        <v>18</v>
      </c>
      <c r="G1127" s="12">
        <f>G1128</f>
        <v>18</v>
      </c>
      <c r="H1127" s="12">
        <f>H1128</f>
        <v>0</v>
      </c>
      <c r="I1127" s="12">
        <f t="shared" si="211"/>
        <v>18</v>
      </c>
      <c r="J1127" s="12">
        <f>J1128</f>
        <v>18</v>
      </c>
      <c r="K1127" s="12">
        <f>K1128</f>
        <v>0</v>
      </c>
    </row>
    <row r="1128" spans="1:11" ht="93" customHeight="1" x14ac:dyDescent="0.2">
      <c r="A1128" s="9" t="s">
        <v>18</v>
      </c>
      <c r="B1128" s="9"/>
      <c r="C1128" s="9" t="s">
        <v>177</v>
      </c>
      <c r="D1128" s="9" t="s">
        <v>754</v>
      </c>
      <c r="E1128" s="9" t="s">
        <v>12</v>
      </c>
      <c r="F1128" s="12">
        <f>G1128+H1128</f>
        <v>18</v>
      </c>
      <c r="G1128" s="12">
        <v>18</v>
      </c>
      <c r="H1128" s="12"/>
      <c r="I1128" s="12">
        <f t="shared" si="211"/>
        <v>18</v>
      </c>
      <c r="J1128" s="12">
        <v>18</v>
      </c>
      <c r="K1128" s="12"/>
    </row>
    <row r="1129" spans="1:11" ht="191.25" customHeight="1" x14ac:dyDescent="0.2">
      <c r="A1129" s="8" t="s">
        <v>742</v>
      </c>
      <c r="B1129" s="8"/>
      <c r="C1129" s="8" t="s">
        <v>177</v>
      </c>
      <c r="D1129" s="8" t="s">
        <v>185</v>
      </c>
      <c r="E1129" s="8"/>
      <c r="F1129" s="11">
        <f t="shared" si="210"/>
        <v>1427</v>
      </c>
      <c r="G1129" s="11">
        <f>G1130+G1132+G1134</f>
        <v>1427</v>
      </c>
      <c r="H1129" s="11">
        <f>H1130+H1132+H1134</f>
        <v>0</v>
      </c>
      <c r="I1129" s="11">
        <f t="shared" si="211"/>
        <v>1427</v>
      </c>
      <c r="J1129" s="11">
        <f>J1130+J1132+J1134</f>
        <v>1427</v>
      </c>
      <c r="K1129" s="11">
        <f>K1130+K1132+K1134</f>
        <v>0</v>
      </c>
    </row>
    <row r="1130" spans="1:11" ht="84.75" customHeight="1" x14ac:dyDescent="0.2">
      <c r="A1130" s="14" t="s">
        <v>801</v>
      </c>
      <c r="B1130" s="9"/>
      <c r="C1130" s="9" t="s">
        <v>177</v>
      </c>
      <c r="D1130" s="9" t="s">
        <v>186</v>
      </c>
      <c r="E1130" s="9"/>
      <c r="F1130" s="12">
        <f t="shared" si="210"/>
        <v>360</v>
      </c>
      <c r="G1130" s="12">
        <f>G1131</f>
        <v>360</v>
      </c>
      <c r="H1130" s="12">
        <f>H1131</f>
        <v>0</v>
      </c>
      <c r="I1130" s="12">
        <f t="shared" si="211"/>
        <v>360</v>
      </c>
      <c r="J1130" s="12">
        <f>J1131</f>
        <v>360</v>
      </c>
      <c r="K1130" s="12">
        <f>K1131</f>
        <v>0</v>
      </c>
    </row>
    <row r="1131" spans="1:11" ht="66.75" customHeight="1" x14ac:dyDescent="0.2">
      <c r="A1131" s="14" t="s">
        <v>22</v>
      </c>
      <c r="B1131" s="9"/>
      <c r="C1131" s="9" t="s">
        <v>177</v>
      </c>
      <c r="D1131" s="9" t="s">
        <v>186</v>
      </c>
      <c r="E1131" s="9" t="s">
        <v>23</v>
      </c>
      <c r="F1131" s="12">
        <f t="shared" si="210"/>
        <v>360</v>
      </c>
      <c r="G1131" s="12">
        <v>360</v>
      </c>
      <c r="H1131" s="12"/>
      <c r="I1131" s="12">
        <f t="shared" si="211"/>
        <v>360</v>
      </c>
      <c r="J1131" s="12">
        <v>360</v>
      </c>
      <c r="K1131" s="12"/>
    </row>
    <row r="1132" spans="1:11" ht="108.75" customHeight="1" x14ac:dyDescent="0.2">
      <c r="A1132" s="14" t="s">
        <v>187</v>
      </c>
      <c r="B1132" s="9"/>
      <c r="C1132" s="9" t="s">
        <v>177</v>
      </c>
      <c r="D1132" s="9" t="s">
        <v>188</v>
      </c>
      <c r="E1132" s="9"/>
      <c r="F1132" s="12">
        <f t="shared" si="210"/>
        <v>170</v>
      </c>
      <c r="G1132" s="12">
        <f>G1133</f>
        <v>170</v>
      </c>
      <c r="H1132" s="12">
        <f>H1133</f>
        <v>0</v>
      </c>
      <c r="I1132" s="12">
        <f t="shared" si="211"/>
        <v>170</v>
      </c>
      <c r="J1132" s="12">
        <f>J1133</f>
        <v>170</v>
      </c>
      <c r="K1132" s="12">
        <f>K1133</f>
        <v>0</v>
      </c>
    </row>
    <row r="1133" spans="1:11" ht="62.25" customHeight="1" x14ac:dyDescent="0.2">
      <c r="A1133" s="14" t="s">
        <v>22</v>
      </c>
      <c r="B1133" s="9"/>
      <c r="C1133" s="9" t="s">
        <v>177</v>
      </c>
      <c r="D1133" s="9" t="s">
        <v>188</v>
      </c>
      <c r="E1133" s="9" t="s">
        <v>23</v>
      </c>
      <c r="F1133" s="12">
        <f t="shared" si="210"/>
        <v>170</v>
      </c>
      <c r="G1133" s="12">
        <v>170</v>
      </c>
      <c r="H1133" s="12"/>
      <c r="I1133" s="12">
        <f t="shared" si="211"/>
        <v>170</v>
      </c>
      <c r="J1133" s="12">
        <v>170</v>
      </c>
      <c r="K1133" s="12"/>
    </row>
    <row r="1134" spans="1:11" ht="33" x14ac:dyDescent="0.2">
      <c r="A1134" s="14" t="s">
        <v>57</v>
      </c>
      <c r="B1134" s="9"/>
      <c r="C1134" s="9" t="s">
        <v>177</v>
      </c>
      <c r="D1134" s="9" t="s">
        <v>189</v>
      </c>
      <c r="E1134" s="9"/>
      <c r="F1134" s="12">
        <f t="shared" si="210"/>
        <v>897</v>
      </c>
      <c r="G1134" s="12">
        <f>G1135</f>
        <v>897</v>
      </c>
      <c r="H1134" s="12">
        <f>H1135</f>
        <v>0</v>
      </c>
      <c r="I1134" s="12">
        <f t="shared" si="211"/>
        <v>897</v>
      </c>
      <c r="J1134" s="12">
        <f>J1135</f>
        <v>897</v>
      </c>
      <c r="K1134" s="12">
        <f>K1135</f>
        <v>0</v>
      </c>
    </row>
    <row r="1135" spans="1:11" ht="93" customHeight="1" x14ac:dyDescent="0.2">
      <c r="A1135" s="9" t="s">
        <v>18</v>
      </c>
      <c r="B1135" s="9"/>
      <c r="C1135" s="9" t="s">
        <v>177</v>
      </c>
      <c r="D1135" s="9" t="s">
        <v>189</v>
      </c>
      <c r="E1135" s="9" t="s">
        <v>12</v>
      </c>
      <c r="F1135" s="12">
        <f t="shared" si="210"/>
        <v>897</v>
      </c>
      <c r="G1135" s="12">
        <v>897</v>
      </c>
      <c r="H1135" s="12"/>
      <c r="I1135" s="12">
        <f t="shared" si="211"/>
        <v>897</v>
      </c>
      <c r="J1135" s="12">
        <v>897</v>
      </c>
      <c r="K1135" s="12"/>
    </row>
    <row r="1136" spans="1:11" ht="111.75" customHeight="1" x14ac:dyDescent="0.2">
      <c r="A1136" s="8" t="s">
        <v>190</v>
      </c>
      <c r="B1136" s="8"/>
      <c r="C1136" s="8" t="s">
        <v>177</v>
      </c>
      <c r="D1136" s="8" t="s">
        <v>191</v>
      </c>
      <c r="E1136" s="8"/>
      <c r="F1136" s="11">
        <f t="shared" si="210"/>
        <v>14</v>
      </c>
      <c r="G1136" s="11">
        <f>G1137</f>
        <v>14</v>
      </c>
      <c r="H1136" s="11">
        <f>H1137</f>
        <v>0</v>
      </c>
      <c r="I1136" s="11">
        <f t="shared" si="211"/>
        <v>14</v>
      </c>
      <c r="J1136" s="11">
        <f>J1137</f>
        <v>14</v>
      </c>
      <c r="K1136" s="11">
        <f>K1137</f>
        <v>0</v>
      </c>
    </row>
    <row r="1137" spans="1:11" ht="33" x14ac:dyDescent="0.2">
      <c r="A1137" s="14" t="s">
        <v>57</v>
      </c>
      <c r="B1137" s="9"/>
      <c r="C1137" s="9" t="s">
        <v>177</v>
      </c>
      <c r="D1137" s="9" t="s">
        <v>192</v>
      </c>
      <c r="E1137" s="9"/>
      <c r="F1137" s="12">
        <f t="shared" si="210"/>
        <v>14</v>
      </c>
      <c r="G1137" s="12">
        <f>G1138</f>
        <v>14</v>
      </c>
      <c r="H1137" s="12">
        <f>H1138</f>
        <v>0</v>
      </c>
      <c r="I1137" s="12">
        <f t="shared" si="211"/>
        <v>14</v>
      </c>
      <c r="J1137" s="12">
        <f>J1138</f>
        <v>14</v>
      </c>
      <c r="K1137" s="12">
        <f>K1138</f>
        <v>0</v>
      </c>
    </row>
    <row r="1138" spans="1:11" ht="93" customHeight="1" x14ac:dyDescent="0.2">
      <c r="A1138" s="9" t="s">
        <v>18</v>
      </c>
      <c r="B1138" s="9"/>
      <c r="C1138" s="9" t="s">
        <v>177</v>
      </c>
      <c r="D1138" s="9" t="s">
        <v>192</v>
      </c>
      <c r="E1138" s="9" t="s">
        <v>12</v>
      </c>
      <c r="F1138" s="12">
        <f t="shared" si="210"/>
        <v>14</v>
      </c>
      <c r="G1138" s="12">
        <f>28-14</f>
        <v>14</v>
      </c>
      <c r="H1138" s="12"/>
      <c r="I1138" s="12">
        <f t="shared" si="211"/>
        <v>14</v>
      </c>
      <c r="J1138" s="12">
        <f>28-14</f>
        <v>14</v>
      </c>
      <c r="K1138" s="12"/>
    </row>
    <row r="1139" spans="1:11" ht="84" customHeight="1" x14ac:dyDescent="0.2">
      <c r="A1139" s="7" t="s">
        <v>984</v>
      </c>
      <c r="B1139" s="8"/>
      <c r="C1139" s="8" t="s">
        <v>177</v>
      </c>
      <c r="D1139" s="8" t="s">
        <v>40</v>
      </c>
      <c r="E1139" s="8"/>
      <c r="F1139" s="11">
        <f t="shared" si="210"/>
        <v>915</v>
      </c>
      <c r="G1139" s="11">
        <f>G1140+G1143</f>
        <v>915</v>
      </c>
      <c r="H1139" s="11">
        <f>H1140+H1143</f>
        <v>0</v>
      </c>
      <c r="I1139" s="11">
        <f t="shared" si="211"/>
        <v>915</v>
      </c>
      <c r="J1139" s="11">
        <f>J1140+J1143</f>
        <v>915</v>
      </c>
      <c r="K1139" s="11">
        <f>K1140+K1143</f>
        <v>0</v>
      </c>
    </row>
    <row r="1140" spans="1:11" ht="205.5" customHeight="1" x14ac:dyDescent="0.2">
      <c r="A1140" s="8" t="s">
        <v>41</v>
      </c>
      <c r="B1140" s="8"/>
      <c r="C1140" s="8" t="s">
        <v>177</v>
      </c>
      <c r="D1140" s="8" t="s">
        <v>43</v>
      </c>
      <c r="E1140" s="8"/>
      <c r="F1140" s="11">
        <f>G1140+H1140</f>
        <v>885</v>
      </c>
      <c r="G1140" s="11">
        <f>G1141</f>
        <v>885</v>
      </c>
      <c r="H1140" s="11">
        <f>H1141</f>
        <v>0</v>
      </c>
      <c r="I1140" s="11">
        <f t="shared" ref="I1140:I1164" si="214">J1140+K1140</f>
        <v>885</v>
      </c>
      <c r="J1140" s="11">
        <f>J1141</f>
        <v>885</v>
      </c>
      <c r="K1140" s="11">
        <f>K1141</f>
        <v>0</v>
      </c>
    </row>
    <row r="1141" spans="1:11" ht="27" customHeight="1" x14ac:dyDescent="0.2">
      <c r="A1141" s="14" t="s">
        <v>57</v>
      </c>
      <c r="B1141" s="9"/>
      <c r="C1141" s="9" t="s">
        <v>177</v>
      </c>
      <c r="D1141" s="9" t="s">
        <v>44</v>
      </c>
      <c r="E1141" s="9"/>
      <c r="F1141" s="12">
        <f t="shared" si="210"/>
        <v>885</v>
      </c>
      <c r="G1141" s="12">
        <f>G1142</f>
        <v>885</v>
      </c>
      <c r="H1141" s="12">
        <f>H1142</f>
        <v>0</v>
      </c>
      <c r="I1141" s="12">
        <f t="shared" si="214"/>
        <v>885</v>
      </c>
      <c r="J1141" s="12">
        <f>J1142</f>
        <v>885</v>
      </c>
      <c r="K1141" s="12">
        <f>K1142</f>
        <v>0</v>
      </c>
    </row>
    <row r="1142" spans="1:11" ht="93" customHeight="1" x14ac:dyDescent="0.2">
      <c r="A1142" s="9" t="s">
        <v>18</v>
      </c>
      <c r="B1142" s="9"/>
      <c r="C1142" s="9" t="s">
        <v>177</v>
      </c>
      <c r="D1142" s="9" t="s">
        <v>44</v>
      </c>
      <c r="E1142" s="9" t="s">
        <v>12</v>
      </c>
      <c r="F1142" s="12">
        <f t="shared" si="210"/>
        <v>885</v>
      </c>
      <c r="G1142" s="12">
        <f>941-56</f>
        <v>885</v>
      </c>
      <c r="H1142" s="12"/>
      <c r="I1142" s="12">
        <f t="shared" si="214"/>
        <v>885</v>
      </c>
      <c r="J1142" s="12">
        <f>941-56</f>
        <v>885</v>
      </c>
      <c r="K1142" s="12"/>
    </row>
    <row r="1143" spans="1:11" ht="224.25" customHeight="1" x14ac:dyDescent="0.2">
      <c r="A1143" s="8" t="s">
        <v>206</v>
      </c>
      <c r="B1143" s="8"/>
      <c r="C1143" s="8" t="s">
        <v>177</v>
      </c>
      <c r="D1143" s="8" t="s">
        <v>193</v>
      </c>
      <c r="E1143" s="8"/>
      <c r="F1143" s="11">
        <f t="shared" si="210"/>
        <v>30</v>
      </c>
      <c r="G1143" s="11">
        <f>G1144</f>
        <v>30</v>
      </c>
      <c r="H1143" s="11">
        <f>H1144</f>
        <v>0</v>
      </c>
      <c r="I1143" s="11">
        <f t="shared" si="214"/>
        <v>30</v>
      </c>
      <c r="J1143" s="11">
        <f>J1144</f>
        <v>30</v>
      </c>
      <c r="K1143" s="11">
        <f>K1144</f>
        <v>0</v>
      </c>
    </row>
    <row r="1144" spans="1:11" ht="21" customHeight="1" x14ac:dyDescent="0.2">
      <c r="A1144" s="14" t="s">
        <v>57</v>
      </c>
      <c r="B1144" s="9"/>
      <c r="C1144" s="9" t="s">
        <v>177</v>
      </c>
      <c r="D1144" s="9" t="s">
        <v>194</v>
      </c>
      <c r="E1144" s="9"/>
      <c r="F1144" s="12">
        <f t="shared" si="210"/>
        <v>30</v>
      </c>
      <c r="G1144" s="12">
        <f>G1145</f>
        <v>30</v>
      </c>
      <c r="H1144" s="12">
        <f>H1145</f>
        <v>0</v>
      </c>
      <c r="I1144" s="12">
        <f t="shared" si="214"/>
        <v>30</v>
      </c>
      <c r="J1144" s="12">
        <f>J1145</f>
        <v>30</v>
      </c>
      <c r="K1144" s="12">
        <f>K1145</f>
        <v>0</v>
      </c>
    </row>
    <row r="1145" spans="1:11" ht="93" customHeight="1" x14ac:dyDescent="0.2">
      <c r="A1145" s="9" t="s">
        <v>18</v>
      </c>
      <c r="B1145" s="9"/>
      <c r="C1145" s="9" t="s">
        <v>177</v>
      </c>
      <c r="D1145" s="9" t="s">
        <v>194</v>
      </c>
      <c r="E1145" s="9" t="s">
        <v>12</v>
      </c>
      <c r="F1145" s="12">
        <f t="shared" si="210"/>
        <v>30</v>
      </c>
      <c r="G1145" s="12">
        <v>30</v>
      </c>
      <c r="H1145" s="12"/>
      <c r="I1145" s="12">
        <f t="shared" si="214"/>
        <v>30</v>
      </c>
      <c r="J1145" s="12">
        <v>30</v>
      </c>
      <c r="K1145" s="12"/>
    </row>
    <row r="1146" spans="1:11" ht="189.75" customHeight="1" x14ac:dyDescent="0.2">
      <c r="A1146" s="7" t="s">
        <v>985</v>
      </c>
      <c r="B1146" s="8"/>
      <c r="C1146" s="8" t="s">
        <v>177</v>
      </c>
      <c r="D1146" s="8" t="s">
        <v>195</v>
      </c>
      <c r="E1146" s="8"/>
      <c r="F1146" s="11">
        <f t="shared" si="210"/>
        <v>10287</v>
      </c>
      <c r="G1146" s="11">
        <f t="shared" ref="G1146:H1148" si="215">G1147</f>
        <v>10287</v>
      </c>
      <c r="H1146" s="11">
        <f t="shared" si="215"/>
        <v>0</v>
      </c>
      <c r="I1146" s="11">
        <f t="shared" si="214"/>
        <v>10253</v>
      </c>
      <c r="J1146" s="11">
        <f t="shared" ref="J1146:K1148" si="216">J1147</f>
        <v>10253</v>
      </c>
      <c r="K1146" s="11">
        <f t="shared" si="216"/>
        <v>0</v>
      </c>
    </row>
    <row r="1147" spans="1:11" ht="126.75" customHeight="1" x14ac:dyDescent="0.2">
      <c r="A1147" s="8" t="s">
        <v>731</v>
      </c>
      <c r="B1147" s="8"/>
      <c r="C1147" s="8" t="s">
        <v>177</v>
      </c>
      <c r="D1147" s="8" t="s">
        <v>725</v>
      </c>
      <c r="E1147" s="8"/>
      <c r="F1147" s="11">
        <f t="shared" si="210"/>
        <v>10287</v>
      </c>
      <c r="G1147" s="11">
        <f t="shared" si="215"/>
        <v>10287</v>
      </c>
      <c r="H1147" s="11">
        <f t="shared" si="215"/>
        <v>0</v>
      </c>
      <c r="I1147" s="11">
        <f t="shared" si="214"/>
        <v>10253</v>
      </c>
      <c r="J1147" s="11">
        <f t="shared" si="216"/>
        <v>10253</v>
      </c>
      <c r="K1147" s="11">
        <f t="shared" si="216"/>
        <v>0</v>
      </c>
    </row>
    <row r="1148" spans="1:11" ht="106.5" customHeight="1" x14ac:dyDescent="0.2">
      <c r="A1148" s="9" t="s">
        <v>34</v>
      </c>
      <c r="B1148" s="9"/>
      <c r="C1148" s="9" t="s">
        <v>177</v>
      </c>
      <c r="D1148" s="9" t="s">
        <v>726</v>
      </c>
      <c r="E1148" s="9"/>
      <c r="F1148" s="12">
        <f>G1148+H1148</f>
        <v>10287</v>
      </c>
      <c r="G1148" s="12">
        <f t="shared" si="215"/>
        <v>10287</v>
      </c>
      <c r="H1148" s="12">
        <f t="shared" si="215"/>
        <v>0</v>
      </c>
      <c r="I1148" s="12">
        <f t="shared" si="214"/>
        <v>10253</v>
      </c>
      <c r="J1148" s="12">
        <f t="shared" si="216"/>
        <v>10253</v>
      </c>
      <c r="K1148" s="12">
        <f t="shared" si="216"/>
        <v>0</v>
      </c>
    </row>
    <row r="1149" spans="1:11" ht="121.5" customHeight="1" x14ac:dyDescent="0.2">
      <c r="A1149" s="9" t="s">
        <v>16</v>
      </c>
      <c r="B1149" s="9"/>
      <c r="C1149" s="9" t="s">
        <v>177</v>
      </c>
      <c r="D1149" s="9" t="s">
        <v>726</v>
      </c>
      <c r="E1149" s="9" t="s">
        <v>13</v>
      </c>
      <c r="F1149" s="12">
        <f t="shared" si="210"/>
        <v>10287</v>
      </c>
      <c r="G1149" s="12">
        <f>11217-930</f>
        <v>10287</v>
      </c>
      <c r="H1149" s="12"/>
      <c r="I1149" s="12">
        <f t="shared" si="214"/>
        <v>10253</v>
      </c>
      <c r="J1149" s="12">
        <f>11217-964</f>
        <v>10253</v>
      </c>
      <c r="K1149" s="12"/>
    </row>
    <row r="1150" spans="1:11" ht="146.25" customHeight="1" x14ac:dyDescent="0.2">
      <c r="A1150" s="7" t="s">
        <v>1075</v>
      </c>
      <c r="B1150" s="8"/>
      <c r="C1150" s="8" t="s">
        <v>177</v>
      </c>
      <c r="D1150" s="8" t="s">
        <v>1076</v>
      </c>
      <c r="E1150" s="9"/>
      <c r="F1150" s="11">
        <f>G1150+H1150</f>
        <v>70</v>
      </c>
      <c r="G1150" s="11">
        <f t="shared" ref="G1150:H1152" si="217">G1151</f>
        <v>70</v>
      </c>
      <c r="H1150" s="11">
        <f t="shared" si="217"/>
        <v>0</v>
      </c>
      <c r="I1150" s="11">
        <f>J1150+K1150</f>
        <v>70</v>
      </c>
      <c r="J1150" s="11">
        <f t="shared" ref="J1150:K1152" si="218">J1151</f>
        <v>70</v>
      </c>
      <c r="K1150" s="11">
        <f t="shared" si="218"/>
        <v>0</v>
      </c>
    </row>
    <row r="1151" spans="1:11" ht="177" customHeight="1" x14ac:dyDescent="0.2">
      <c r="A1151" s="8" t="s">
        <v>1099</v>
      </c>
      <c r="B1151" s="8"/>
      <c r="C1151" s="8" t="s">
        <v>177</v>
      </c>
      <c r="D1151" s="8" t="s">
        <v>1077</v>
      </c>
      <c r="E1151" s="8"/>
      <c r="F1151" s="11">
        <f>G1151+H1151</f>
        <v>70</v>
      </c>
      <c r="G1151" s="11">
        <f t="shared" si="217"/>
        <v>70</v>
      </c>
      <c r="H1151" s="11">
        <f t="shared" si="217"/>
        <v>0</v>
      </c>
      <c r="I1151" s="11">
        <f>J1151+K1151</f>
        <v>70</v>
      </c>
      <c r="J1151" s="11">
        <f t="shared" si="218"/>
        <v>70</v>
      </c>
      <c r="K1151" s="11">
        <f t="shared" si="218"/>
        <v>0</v>
      </c>
    </row>
    <row r="1152" spans="1:11" ht="33" x14ac:dyDescent="0.2">
      <c r="A1152" s="14" t="s">
        <v>57</v>
      </c>
      <c r="B1152" s="9"/>
      <c r="C1152" s="9" t="s">
        <v>177</v>
      </c>
      <c r="D1152" s="9" t="s">
        <v>1078</v>
      </c>
      <c r="E1152" s="9"/>
      <c r="F1152" s="12">
        <f>G1152+H1152</f>
        <v>70</v>
      </c>
      <c r="G1152" s="12">
        <f t="shared" si="217"/>
        <v>70</v>
      </c>
      <c r="H1152" s="12">
        <f t="shared" si="217"/>
        <v>0</v>
      </c>
      <c r="I1152" s="12">
        <f>J1152+K1152</f>
        <v>70</v>
      </c>
      <c r="J1152" s="12">
        <f t="shared" si="218"/>
        <v>70</v>
      </c>
      <c r="K1152" s="12">
        <f t="shared" si="218"/>
        <v>0</v>
      </c>
    </row>
    <row r="1153" spans="1:11" ht="93.75" customHeight="1" x14ac:dyDescent="0.2">
      <c r="A1153" s="9" t="s">
        <v>18</v>
      </c>
      <c r="B1153" s="9"/>
      <c r="C1153" s="9" t="s">
        <v>177</v>
      </c>
      <c r="D1153" s="9" t="s">
        <v>1078</v>
      </c>
      <c r="E1153" s="9" t="s">
        <v>12</v>
      </c>
      <c r="F1153" s="12">
        <f>G1153+H1153</f>
        <v>70</v>
      </c>
      <c r="G1153" s="12">
        <v>70</v>
      </c>
      <c r="H1153" s="12"/>
      <c r="I1153" s="12">
        <f>J1153+K1153</f>
        <v>70</v>
      </c>
      <c r="J1153" s="12">
        <v>70</v>
      </c>
      <c r="K1153" s="12"/>
    </row>
    <row r="1154" spans="1:11" s="24" customFormat="1" ht="58.5" customHeight="1" x14ac:dyDescent="0.2">
      <c r="A1154" s="15" t="s">
        <v>489</v>
      </c>
      <c r="B1154" s="8"/>
      <c r="C1154" s="8" t="s">
        <v>490</v>
      </c>
      <c r="D1154" s="8"/>
      <c r="E1154" s="8"/>
      <c r="F1154" s="11">
        <f>G1154+H1154</f>
        <v>5031</v>
      </c>
      <c r="G1154" s="11">
        <f>G1155</f>
        <v>5031</v>
      </c>
      <c r="H1154" s="11">
        <f>H1155</f>
        <v>0</v>
      </c>
      <c r="I1154" s="11">
        <f>J1154+K1154</f>
        <v>5031</v>
      </c>
      <c r="J1154" s="11">
        <f>J1155</f>
        <v>5031</v>
      </c>
      <c r="K1154" s="11">
        <f>K1155</f>
        <v>0</v>
      </c>
    </row>
    <row r="1155" spans="1:11" ht="123.75" customHeight="1" x14ac:dyDescent="0.2">
      <c r="A1155" s="7" t="s">
        <v>946</v>
      </c>
      <c r="B1155" s="8"/>
      <c r="C1155" s="8" t="s">
        <v>490</v>
      </c>
      <c r="D1155" s="8" t="s">
        <v>39</v>
      </c>
      <c r="E1155" s="8"/>
      <c r="F1155" s="11">
        <f t="shared" ref="F1155:F1157" si="219">G1155+H1155</f>
        <v>5031</v>
      </c>
      <c r="G1155" s="11">
        <f>G1156</f>
        <v>5031</v>
      </c>
      <c r="H1155" s="11">
        <f>H1156</f>
        <v>0</v>
      </c>
      <c r="I1155" s="11">
        <f t="shared" ref="I1155:I1162" si="220">J1155+K1155</f>
        <v>5031</v>
      </c>
      <c r="J1155" s="11">
        <f>J1156</f>
        <v>5031</v>
      </c>
      <c r="K1155" s="11">
        <f>K1156</f>
        <v>0</v>
      </c>
    </row>
    <row r="1156" spans="1:11" ht="179.25" customHeight="1" x14ac:dyDescent="0.2">
      <c r="A1156" s="7" t="s">
        <v>985</v>
      </c>
      <c r="B1156" s="8"/>
      <c r="C1156" s="8" t="s">
        <v>490</v>
      </c>
      <c r="D1156" s="8" t="s">
        <v>195</v>
      </c>
      <c r="E1156" s="8"/>
      <c r="F1156" s="11">
        <f t="shared" si="219"/>
        <v>5031</v>
      </c>
      <c r="G1156" s="11">
        <f>G1157+G1160</f>
        <v>5031</v>
      </c>
      <c r="H1156" s="11">
        <f>H1157+H1160</f>
        <v>0</v>
      </c>
      <c r="I1156" s="11">
        <f t="shared" si="220"/>
        <v>5031</v>
      </c>
      <c r="J1156" s="11">
        <f>J1157+J1160</f>
        <v>5031</v>
      </c>
      <c r="K1156" s="11">
        <f>K1157+K1160</f>
        <v>0</v>
      </c>
    </row>
    <row r="1157" spans="1:11" ht="159.75" customHeight="1" x14ac:dyDescent="0.2">
      <c r="A1157" s="8" t="s">
        <v>196</v>
      </c>
      <c r="B1157" s="8"/>
      <c r="C1157" s="8" t="s">
        <v>490</v>
      </c>
      <c r="D1157" s="8" t="s">
        <v>197</v>
      </c>
      <c r="E1157" s="8"/>
      <c r="F1157" s="11">
        <f t="shared" si="219"/>
        <v>4462</v>
      </c>
      <c r="G1157" s="11">
        <f>G1158</f>
        <v>4462</v>
      </c>
      <c r="H1157" s="11">
        <f>H1158</f>
        <v>0</v>
      </c>
      <c r="I1157" s="11">
        <f t="shared" si="220"/>
        <v>4462</v>
      </c>
      <c r="J1157" s="11">
        <f>J1158</f>
        <v>4462</v>
      </c>
      <c r="K1157" s="11">
        <f>K1158</f>
        <v>0</v>
      </c>
    </row>
    <row r="1158" spans="1:11" ht="77.25" customHeight="1" x14ac:dyDescent="0.2">
      <c r="A1158" s="14" t="s">
        <v>198</v>
      </c>
      <c r="B1158" s="9"/>
      <c r="C1158" s="9" t="s">
        <v>490</v>
      </c>
      <c r="D1158" s="9" t="s">
        <v>199</v>
      </c>
      <c r="E1158" s="9"/>
      <c r="F1158" s="12">
        <f>G1158+H1158</f>
        <v>4462</v>
      </c>
      <c r="G1158" s="12">
        <f>G1159</f>
        <v>4462</v>
      </c>
      <c r="H1158" s="12">
        <f>H1159</f>
        <v>0</v>
      </c>
      <c r="I1158" s="12">
        <f t="shared" si="220"/>
        <v>4462</v>
      </c>
      <c r="J1158" s="12">
        <f>J1159</f>
        <v>4462</v>
      </c>
      <c r="K1158" s="12">
        <f>K1159</f>
        <v>0</v>
      </c>
    </row>
    <row r="1159" spans="1:11" ht="218.25" customHeight="1" x14ac:dyDescent="0.2">
      <c r="A1159" s="14" t="s">
        <v>17</v>
      </c>
      <c r="B1159" s="9"/>
      <c r="C1159" s="9" t="s">
        <v>490</v>
      </c>
      <c r="D1159" s="9" t="s">
        <v>199</v>
      </c>
      <c r="E1159" s="9" t="s">
        <v>11</v>
      </c>
      <c r="F1159" s="12">
        <f t="shared" ref="F1159:F1162" si="221">G1159+H1159</f>
        <v>4462</v>
      </c>
      <c r="G1159" s="12">
        <v>4462</v>
      </c>
      <c r="H1159" s="12"/>
      <c r="I1159" s="12">
        <f t="shared" si="220"/>
        <v>4462</v>
      </c>
      <c r="J1159" s="12">
        <v>4462</v>
      </c>
      <c r="K1159" s="12"/>
    </row>
    <row r="1160" spans="1:11" ht="183" customHeight="1" x14ac:dyDescent="0.2">
      <c r="A1160" s="8" t="s">
        <v>200</v>
      </c>
      <c r="B1160" s="8"/>
      <c r="C1160" s="8" t="s">
        <v>490</v>
      </c>
      <c r="D1160" s="8" t="s">
        <v>201</v>
      </c>
      <c r="E1160" s="8"/>
      <c r="F1160" s="11">
        <f t="shared" si="221"/>
        <v>569</v>
      </c>
      <c r="G1160" s="11">
        <f>G1161</f>
        <v>569</v>
      </c>
      <c r="H1160" s="11">
        <f>H1161</f>
        <v>0</v>
      </c>
      <c r="I1160" s="11">
        <f t="shared" si="220"/>
        <v>569</v>
      </c>
      <c r="J1160" s="11">
        <f>J1161</f>
        <v>569</v>
      </c>
      <c r="K1160" s="11">
        <f>K1161</f>
        <v>0</v>
      </c>
    </row>
    <row r="1161" spans="1:11" ht="78" customHeight="1" x14ac:dyDescent="0.2">
      <c r="A1161" s="14" t="s">
        <v>198</v>
      </c>
      <c r="B1161" s="9"/>
      <c r="C1161" s="9" t="s">
        <v>490</v>
      </c>
      <c r="D1161" s="9" t="s">
        <v>202</v>
      </c>
      <c r="E1161" s="9"/>
      <c r="F1161" s="12">
        <f t="shared" si="221"/>
        <v>569</v>
      </c>
      <c r="G1161" s="12">
        <f>G1162</f>
        <v>569</v>
      </c>
      <c r="H1161" s="12">
        <f>H1162</f>
        <v>0</v>
      </c>
      <c r="I1161" s="12">
        <f t="shared" si="220"/>
        <v>569</v>
      </c>
      <c r="J1161" s="12">
        <f>J1162</f>
        <v>569</v>
      </c>
      <c r="K1161" s="12">
        <f>K1162</f>
        <v>0</v>
      </c>
    </row>
    <row r="1162" spans="1:11" ht="97.5" customHeight="1" x14ac:dyDescent="0.2">
      <c r="A1162" s="9" t="s">
        <v>18</v>
      </c>
      <c r="B1162" s="9"/>
      <c r="C1162" s="9" t="s">
        <v>490</v>
      </c>
      <c r="D1162" s="9" t="s">
        <v>202</v>
      </c>
      <c r="E1162" s="9" t="s">
        <v>12</v>
      </c>
      <c r="F1162" s="12">
        <f t="shared" si="221"/>
        <v>569</v>
      </c>
      <c r="G1162" s="12">
        <v>569</v>
      </c>
      <c r="H1162" s="12"/>
      <c r="I1162" s="12">
        <f t="shared" si="220"/>
        <v>569</v>
      </c>
      <c r="J1162" s="12">
        <v>569</v>
      </c>
      <c r="K1162" s="12"/>
    </row>
    <row r="1163" spans="1:11" ht="215.25" customHeight="1" x14ac:dyDescent="0.2">
      <c r="A1163" s="8" t="s">
        <v>165</v>
      </c>
      <c r="B1163" s="8" t="s">
        <v>166</v>
      </c>
      <c r="C1163" s="8"/>
      <c r="D1163" s="8"/>
      <c r="E1163" s="8"/>
      <c r="F1163" s="11">
        <f t="shared" ref="F1163:F1172" si="222">G1163+H1163</f>
        <v>61474</v>
      </c>
      <c r="G1163" s="11">
        <f>G1164</f>
        <v>61474</v>
      </c>
      <c r="H1163" s="11">
        <f>H1164</f>
        <v>0</v>
      </c>
      <c r="I1163" s="11">
        <f t="shared" si="214"/>
        <v>61401</v>
      </c>
      <c r="J1163" s="11">
        <f>J1164</f>
        <v>61401</v>
      </c>
      <c r="K1163" s="11">
        <f>K1164</f>
        <v>0</v>
      </c>
    </row>
    <row r="1164" spans="1:11" ht="75" customHeight="1" x14ac:dyDescent="0.2">
      <c r="A1164" s="8" t="s">
        <v>167</v>
      </c>
      <c r="B1164" s="8"/>
      <c r="C1164" s="8" t="s">
        <v>168</v>
      </c>
      <c r="D1164" s="8"/>
      <c r="E1164" s="8"/>
      <c r="F1164" s="11">
        <f>G1164+H1164</f>
        <v>61474</v>
      </c>
      <c r="G1164" s="11">
        <f>G1165+G1173+G1180</f>
        <v>61474</v>
      </c>
      <c r="H1164" s="11">
        <f>H1165+H1173</f>
        <v>0</v>
      </c>
      <c r="I1164" s="11">
        <f t="shared" si="214"/>
        <v>61401</v>
      </c>
      <c r="J1164" s="11">
        <f>J1165+J1173+J1180</f>
        <v>61401</v>
      </c>
      <c r="K1164" s="11">
        <f>K1165+K1173+K1180</f>
        <v>0</v>
      </c>
    </row>
    <row r="1165" spans="1:11" ht="179.25" customHeight="1" x14ac:dyDescent="0.2">
      <c r="A1165" s="8" t="s">
        <v>169</v>
      </c>
      <c r="B1165" s="8"/>
      <c r="C1165" s="8" t="s">
        <v>170</v>
      </c>
      <c r="D1165" s="8"/>
      <c r="E1165" s="8"/>
      <c r="F1165" s="11">
        <f t="shared" si="222"/>
        <v>49091</v>
      </c>
      <c r="G1165" s="11">
        <f>G1166</f>
        <v>49091</v>
      </c>
      <c r="H1165" s="11">
        <f>H1166</f>
        <v>0</v>
      </c>
      <c r="I1165" s="11">
        <f>J1165+K1165</f>
        <v>49018</v>
      </c>
      <c r="J1165" s="11">
        <f>J1166</f>
        <v>49018</v>
      </c>
      <c r="K1165" s="11">
        <f>K1166</f>
        <v>0</v>
      </c>
    </row>
    <row r="1166" spans="1:11" ht="158.25" customHeight="1" x14ac:dyDescent="0.2">
      <c r="A1166" s="7" t="s">
        <v>937</v>
      </c>
      <c r="B1166" s="8"/>
      <c r="C1166" s="8" t="s">
        <v>170</v>
      </c>
      <c r="D1166" s="8" t="s">
        <v>76</v>
      </c>
      <c r="E1166" s="8"/>
      <c r="F1166" s="11">
        <f t="shared" si="222"/>
        <v>49091</v>
      </c>
      <c r="G1166" s="11">
        <f>G1167</f>
        <v>49091</v>
      </c>
      <c r="H1166" s="11">
        <f>H1167</f>
        <v>0</v>
      </c>
      <c r="I1166" s="11">
        <f>J1166+K1166</f>
        <v>49018</v>
      </c>
      <c r="J1166" s="11">
        <f>J1167</f>
        <v>49018</v>
      </c>
      <c r="K1166" s="11">
        <f>K1167</f>
        <v>0</v>
      </c>
    </row>
    <row r="1167" spans="1:11" ht="261.75" customHeight="1" x14ac:dyDescent="0.2">
      <c r="A1167" s="7" t="s">
        <v>986</v>
      </c>
      <c r="B1167" s="8"/>
      <c r="C1167" s="8" t="s">
        <v>170</v>
      </c>
      <c r="D1167" s="8" t="s">
        <v>171</v>
      </c>
      <c r="E1167" s="8"/>
      <c r="F1167" s="11">
        <f t="shared" si="222"/>
        <v>49091</v>
      </c>
      <c r="G1167" s="11">
        <f>G1169</f>
        <v>49091</v>
      </c>
      <c r="H1167" s="11">
        <f>H1169</f>
        <v>0</v>
      </c>
      <c r="I1167" s="11">
        <f>J1167+K1167</f>
        <v>49018</v>
      </c>
      <c r="J1167" s="11">
        <f>J1169</f>
        <v>49018</v>
      </c>
      <c r="K1167" s="11">
        <f>K1169</f>
        <v>0</v>
      </c>
    </row>
    <row r="1168" spans="1:11" ht="369.75" customHeight="1" x14ac:dyDescent="0.2">
      <c r="A1168" s="7" t="s">
        <v>172</v>
      </c>
      <c r="B1168" s="8"/>
      <c r="C1168" s="8" t="s">
        <v>170</v>
      </c>
      <c r="D1168" s="8" t="s">
        <v>173</v>
      </c>
      <c r="E1168" s="8"/>
      <c r="F1168" s="11">
        <f>G1168+H1168</f>
        <v>49091</v>
      </c>
      <c r="G1168" s="11">
        <f>G1169</f>
        <v>49091</v>
      </c>
      <c r="H1168" s="11">
        <f>H1169</f>
        <v>0</v>
      </c>
      <c r="I1168" s="11">
        <f>J1168+K1168</f>
        <v>49018</v>
      </c>
      <c r="J1168" s="11">
        <f>J1169</f>
        <v>49018</v>
      </c>
      <c r="K1168" s="11">
        <f>K1169</f>
        <v>0</v>
      </c>
    </row>
    <row r="1169" spans="1:11" ht="82.5" x14ac:dyDescent="0.2">
      <c r="A1169" s="13" t="s">
        <v>48</v>
      </c>
      <c r="B1169" s="9"/>
      <c r="C1169" s="9" t="s">
        <v>170</v>
      </c>
      <c r="D1169" s="9" t="s">
        <v>174</v>
      </c>
      <c r="E1169" s="9"/>
      <c r="F1169" s="12">
        <f t="shared" si="222"/>
        <v>49091</v>
      </c>
      <c r="G1169" s="12">
        <f>G1170+G1171+G1172</f>
        <v>49091</v>
      </c>
      <c r="H1169" s="12">
        <f>H1170+H1171+H1172</f>
        <v>0</v>
      </c>
      <c r="I1169" s="12">
        <f t="shared" ref="I1169:I1179" si="223">J1169+K1169</f>
        <v>49018</v>
      </c>
      <c r="J1169" s="12">
        <f>J1170+J1171+J1172</f>
        <v>49018</v>
      </c>
      <c r="K1169" s="12">
        <f>K1170+K1171+K1172</f>
        <v>0</v>
      </c>
    </row>
    <row r="1170" spans="1:11" ht="210.75" customHeight="1" x14ac:dyDescent="0.2">
      <c r="A1170" s="13" t="s">
        <v>17</v>
      </c>
      <c r="B1170" s="9"/>
      <c r="C1170" s="9" t="s">
        <v>170</v>
      </c>
      <c r="D1170" s="9" t="s">
        <v>174</v>
      </c>
      <c r="E1170" s="9" t="s">
        <v>11</v>
      </c>
      <c r="F1170" s="12">
        <f t="shared" si="222"/>
        <v>37559</v>
      </c>
      <c r="G1170" s="12">
        <f>39619-2060</f>
        <v>37559</v>
      </c>
      <c r="H1170" s="12"/>
      <c r="I1170" s="12">
        <f t="shared" si="223"/>
        <v>37486</v>
      </c>
      <c r="J1170" s="12">
        <f>39619-2133</f>
        <v>37486</v>
      </c>
      <c r="K1170" s="12"/>
    </row>
    <row r="1171" spans="1:11" ht="93" customHeight="1" x14ac:dyDescent="0.2">
      <c r="A1171" s="9" t="s">
        <v>18</v>
      </c>
      <c r="B1171" s="9"/>
      <c r="C1171" s="9" t="s">
        <v>170</v>
      </c>
      <c r="D1171" s="9" t="s">
        <v>174</v>
      </c>
      <c r="E1171" s="9" t="s">
        <v>12</v>
      </c>
      <c r="F1171" s="12">
        <f t="shared" si="222"/>
        <v>11525</v>
      </c>
      <c r="G1171" s="12">
        <f>11617-92</f>
        <v>11525</v>
      </c>
      <c r="H1171" s="12"/>
      <c r="I1171" s="12">
        <f t="shared" si="223"/>
        <v>11525</v>
      </c>
      <c r="J1171" s="12">
        <v>11525</v>
      </c>
      <c r="K1171" s="12"/>
    </row>
    <row r="1172" spans="1:11" ht="42.75" customHeight="1" x14ac:dyDescent="0.2">
      <c r="A1172" s="9" t="s">
        <v>15</v>
      </c>
      <c r="B1172" s="9"/>
      <c r="C1172" s="9" t="s">
        <v>170</v>
      </c>
      <c r="D1172" s="9" t="s">
        <v>174</v>
      </c>
      <c r="E1172" s="9" t="s">
        <v>14</v>
      </c>
      <c r="F1172" s="12">
        <f t="shared" si="222"/>
        <v>7</v>
      </c>
      <c r="G1172" s="12">
        <v>7</v>
      </c>
      <c r="H1172" s="12"/>
      <c r="I1172" s="12">
        <f t="shared" si="223"/>
        <v>7</v>
      </c>
      <c r="J1172" s="12">
        <v>7</v>
      </c>
      <c r="K1172" s="12"/>
    </row>
    <row r="1173" spans="1:11" ht="60" customHeight="1" x14ac:dyDescent="0.2">
      <c r="A1173" s="8" t="s">
        <v>758</v>
      </c>
      <c r="B1173" s="8"/>
      <c r="C1173" s="8" t="s">
        <v>757</v>
      </c>
      <c r="D1173" s="8"/>
      <c r="E1173" s="8"/>
      <c r="F1173" s="11">
        <f t="shared" ref="F1173:F1179" si="224">G1173+H1173</f>
        <v>10859</v>
      </c>
      <c r="G1173" s="11">
        <f t="shared" ref="G1173:K1176" si="225">G1174</f>
        <v>10859</v>
      </c>
      <c r="H1173" s="11">
        <f t="shared" si="225"/>
        <v>0</v>
      </c>
      <c r="I1173" s="11">
        <f t="shared" si="223"/>
        <v>10859</v>
      </c>
      <c r="J1173" s="11">
        <f t="shared" si="225"/>
        <v>10859</v>
      </c>
      <c r="K1173" s="11">
        <f t="shared" si="225"/>
        <v>0</v>
      </c>
    </row>
    <row r="1174" spans="1:11" ht="168.75" customHeight="1" x14ac:dyDescent="0.2">
      <c r="A1174" s="7" t="s">
        <v>937</v>
      </c>
      <c r="B1174" s="8"/>
      <c r="C1174" s="8" t="s">
        <v>757</v>
      </c>
      <c r="D1174" s="8" t="s">
        <v>76</v>
      </c>
      <c r="E1174" s="9"/>
      <c r="F1174" s="11">
        <f t="shared" si="224"/>
        <v>10859</v>
      </c>
      <c r="G1174" s="11">
        <f t="shared" si="225"/>
        <v>10859</v>
      </c>
      <c r="H1174" s="11">
        <f t="shared" si="225"/>
        <v>0</v>
      </c>
      <c r="I1174" s="11">
        <f t="shared" si="223"/>
        <v>10859</v>
      </c>
      <c r="J1174" s="11">
        <f t="shared" si="225"/>
        <v>10859</v>
      </c>
      <c r="K1174" s="11">
        <f t="shared" si="225"/>
        <v>0</v>
      </c>
    </row>
    <row r="1175" spans="1:11" ht="246" customHeight="1" x14ac:dyDescent="0.2">
      <c r="A1175" s="7" t="s">
        <v>986</v>
      </c>
      <c r="B1175" s="8"/>
      <c r="C1175" s="8" t="s">
        <v>757</v>
      </c>
      <c r="D1175" s="8" t="s">
        <v>171</v>
      </c>
      <c r="E1175" s="9"/>
      <c r="F1175" s="11">
        <f t="shared" si="224"/>
        <v>10859</v>
      </c>
      <c r="G1175" s="11">
        <f t="shared" si="225"/>
        <v>10859</v>
      </c>
      <c r="H1175" s="11">
        <f t="shared" si="225"/>
        <v>0</v>
      </c>
      <c r="I1175" s="11">
        <f t="shared" si="223"/>
        <v>10859</v>
      </c>
      <c r="J1175" s="11">
        <f t="shared" si="225"/>
        <v>10859</v>
      </c>
      <c r="K1175" s="11">
        <f t="shared" si="225"/>
        <v>0</v>
      </c>
    </row>
    <row r="1176" spans="1:11" ht="367.5" customHeight="1" x14ac:dyDescent="0.2">
      <c r="A1176" s="7" t="s">
        <v>172</v>
      </c>
      <c r="B1176" s="8"/>
      <c r="C1176" s="8" t="s">
        <v>757</v>
      </c>
      <c r="D1176" s="8" t="s">
        <v>173</v>
      </c>
      <c r="E1176" s="9"/>
      <c r="F1176" s="11">
        <f t="shared" si="224"/>
        <v>10859</v>
      </c>
      <c r="G1176" s="11">
        <f t="shared" si="225"/>
        <v>10859</v>
      </c>
      <c r="H1176" s="11">
        <f t="shared" si="225"/>
        <v>0</v>
      </c>
      <c r="I1176" s="11">
        <f t="shared" si="223"/>
        <v>10859</v>
      </c>
      <c r="J1176" s="11">
        <f t="shared" si="225"/>
        <v>10859</v>
      </c>
      <c r="K1176" s="11">
        <f t="shared" si="225"/>
        <v>0</v>
      </c>
    </row>
    <row r="1177" spans="1:11" ht="112.5" customHeight="1" x14ac:dyDescent="0.2">
      <c r="A1177" s="13" t="s">
        <v>48</v>
      </c>
      <c r="B1177" s="9"/>
      <c r="C1177" s="9" t="s">
        <v>757</v>
      </c>
      <c r="D1177" s="9" t="s">
        <v>174</v>
      </c>
      <c r="E1177" s="9"/>
      <c r="F1177" s="12">
        <f t="shared" si="224"/>
        <v>10859</v>
      </c>
      <c r="G1177" s="12">
        <f>G1178+G1179</f>
        <v>10859</v>
      </c>
      <c r="H1177" s="12">
        <f>H1178+H1179</f>
        <v>0</v>
      </c>
      <c r="I1177" s="12">
        <f t="shared" si="223"/>
        <v>10859</v>
      </c>
      <c r="J1177" s="12">
        <f>J1178+J1179</f>
        <v>10859</v>
      </c>
      <c r="K1177" s="12">
        <f>K1178+K1179</f>
        <v>0</v>
      </c>
    </row>
    <row r="1178" spans="1:11" ht="206.25" customHeight="1" x14ac:dyDescent="0.2">
      <c r="A1178" s="13" t="s">
        <v>17</v>
      </c>
      <c r="B1178" s="9"/>
      <c r="C1178" s="9" t="s">
        <v>757</v>
      </c>
      <c r="D1178" s="9" t="s">
        <v>174</v>
      </c>
      <c r="E1178" s="9" t="s">
        <v>11</v>
      </c>
      <c r="F1178" s="12">
        <f t="shared" si="224"/>
        <v>9426</v>
      </c>
      <c r="G1178" s="12">
        <v>9426</v>
      </c>
      <c r="H1178" s="12"/>
      <c r="I1178" s="12">
        <f t="shared" si="223"/>
        <v>9426</v>
      </c>
      <c r="J1178" s="12">
        <v>9426</v>
      </c>
      <c r="K1178" s="12"/>
    </row>
    <row r="1179" spans="1:11" ht="93" customHeight="1" x14ac:dyDescent="0.2">
      <c r="A1179" s="9" t="s">
        <v>18</v>
      </c>
      <c r="B1179" s="9"/>
      <c r="C1179" s="9" t="s">
        <v>757</v>
      </c>
      <c r="D1179" s="9" t="s">
        <v>174</v>
      </c>
      <c r="E1179" s="9" t="s">
        <v>12</v>
      </c>
      <c r="F1179" s="12">
        <f t="shared" si="224"/>
        <v>1433</v>
      </c>
      <c r="G1179" s="12">
        <v>1433</v>
      </c>
      <c r="H1179" s="12"/>
      <c r="I1179" s="12">
        <f t="shared" si="223"/>
        <v>1433</v>
      </c>
      <c r="J1179" s="12">
        <v>1433</v>
      </c>
      <c r="K1179" s="12"/>
    </row>
    <row r="1180" spans="1:11" ht="107.25" customHeight="1" x14ac:dyDescent="0.2">
      <c r="A1180" s="8" t="s">
        <v>796</v>
      </c>
      <c r="B1180" s="9"/>
      <c r="C1180" s="8" t="s">
        <v>798</v>
      </c>
      <c r="D1180" s="8"/>
      <c r="E1180" s="9"/>
      <c r="F1180" s="11">
        <f t="shared" ref="F1180:F1185" si="226">G1180+H1180</f>
        <v>1524</v>
      </c>
      <c r="G1180" s="11">
        <f>G1181</f>
        <v>1524</v>
      </c>
      <c r="H1180" s="11">
        <v>0</v>
      </c>
      <c r="I1180" s="11">
        <f t="shared" ref="I1180:I1185" si="227">J1180+K1180</f>
        <v>1524</v>
      </c>
      <c r="J1180" s="11">
        <f>J1181</f>
        <v>1524</v>
      </c>
      <c r="K1180" s="11">
        <f>K1181</f>
        <v>0</v>
      </c>
    </row>
    <row r="1181" spans="1:11" ht="165" customHeight="1" x14ac:dyDescent="0.2">
      <c r="A1181" s="7" t="s">
        <v>937</v>
      </c>
      <c r="B1181" s="9"/>
      <c r="C1181" s="8" t="s">
        <v>798</v>
      </c>
      <c r="D1181" s="8" t="s">
        <v>76</v>
      </c>
      <c r="E1181" s="9"/>
      <c r="F1181" s="11">
        <f t="shared" si="226"/>
        <v>1524</v>
      </c>
      <c r="G1181" s="11">
        <f>G1182</f>
        <v>1524</v>
      </c>
      <c r="H1181" s="11">
        <v>0</v>
      </c>
      <c r="I1181" s="11">
        <f t="shared" si="227"/>
        <v>1524</v>
      </c>
      <c r="J1181" s="11">
        <f t="shared" ref="J1181:K1184" si="228">J1182</f>
        <v>1524</v>
      </c>
      <c r="K1181" s="12">
        <f t="shared" si="228"/>
        <v>0</v>
      </c>
    </row>
    <row r="1182" spans="1:11" ht="194.25" customHeight="1" x14ac:dyDescent="0.2">
      <c r="A1182" s="7" t="s">
        <v>954</v>
      </c>
      <c r="B1182" s="9"/>
      <c r="C1182" s="8" t="s">
        <v>798</v>
      </c>
      <c r="D1182" s="8" t="s">
        <v>126</v>
      </c>
      <c r="E1182" s="9"/>
      <c r="F1182" s="11">
        <f t="shared" si="226"/>
        <v>1524</v>
      </c>
      <c r="G1182" s="11">
        <f>G1183</f>
        <v>1524</v>
      </c>
      <c r="H1182" s="11">
        <v>0</v>
      </c>
      <c r="I1182" s="11">
        <f t="shared" si="227"/>
        <v>1524</v>
      </c>
      <c r="J1182" s="11">
        <f t="shared" si="228"/>
        <v>1524</v>
      </c>
      <c r="K1182" s="12">
        <f t="shared" si="228"/>
        <v>0</v>
      </c>
    </row>
    <row r="1183" spans="1:11" ht="382.5" customHeight="1" x14ac:dyDescent="0.2">
      <c r="A1183" s="47" t="s">
        <v>797</v>
      </c>
      <c r="B1183" s="9"/>
      <c r="C1183" s="8" t="s">
        <v>798</v>
      </c>
      <c r="D1183" s="8" t="s">
        <v>799</v>
      </c>
      <c r="E1183" s="8"/>
      <c r="F1183" s="11">
        <f t="shared" si="226"/>
        <v>1524</v>
      </c>
      <c r="G1183" s="12">
        <f>G1184</f>
        <v>1524</v>
      </c>
      <c r="H1183" s="12">
        <v>0</v>
      </c>
      <c r="I1183" s="11">
        <f t="shared" si="227"/>
        <v>1524</v>
      </c>
      <c r="J1183" s="12">
        <f t="shared" si="228"/>
        <v>1524</v>
      </c>
      <c r="K1183" s="12">
        <f t="shared" si="228"/>
        <v>0</v>
      </c>
    </row>
    <row r="1184" spans="1:11" ht="82.5" x14ac:dyDescent="0.2">
      <c r="A1184" s="13" t="s">
        <v>48</v>
      </c>
      <c r="B1184" s="9"/>
      <c r="C1184" s="9" t="s">
        <v>798</v>
      </c>
      <c r="D1184" s="9" t="s">
        <v>800</v>
      </c>
      <c r="E1184" s="9"/>
      <c r="F1184" s="12">
        <f t="shared" si="226"/>
        <v>1524</v>
      </c>
      <c r="G1184" s="12">
        <f>G1185</f>
        <v>1524</v>
      </c>
      <c r="H1184" s="12">
        <v>0</v>
      </c>
      <c r="I1184" s="12">
        <f t="shared" si="227"/>
        <v>1524</v>
      </c>
      <c r="J1184" s="12">
        <f t="shared" si="228"/>
        <v>1524</v>
      </c>
      <c r="K1184" s="12">
        <f t="shared" si="228"/>
        <v>0</v>
      </c>
    </row>
    <row r="1185" spans="1:11" ht="93" customHeight="1" x14ac:dyDescent="0.2">
      <c r="A1185" s="9" t="s">
        <v>18</v>
      </c>
      <c r="B1185" s="9"/>
      <c r="C1185" s="9" t="s">
        <v>798</v>
      </c>
      <c r="D1185" s="9" t="s">
        <v>800</v>
      </c>
      <c r="E1185" s="9" t="s">
        <v>12</v>
      </c>
      <c r="F1185" s="12">
        <f t="shared" si="226"/>
        <v>1524</v>
      </c>
      <c r="G1185" s="12">
        <v>1524</v>
      </c>
      <c r="H1185" s="12"/>
      <c r="I1185" s="12">
        <f t="shared" si="227"/>
        <v>1524</v>
      </c>
      <c r="J1185" s="12">
        <v>1524</v>
      </c>
      <c r="K1185" s="12"/>
    </row>
    <row r="1186" spans="1:11" ht="123" customHeight="1" x14ac:dyDescent="0.2">
      <c r="A1186" s="8" t="s">
        <v>333</v>
      </c>
      <c r="B1186" s="8" t="s">
        <v>334</v>
      </c>
      <c r="C1186" s="8"/>
      <c r="D1186" s="8"/>
      <c r="E1186" s="8"/>
      <c r="F1186" s="11">
        <f>SUM(G1186:H1186)</f>
        <v>2316</v>
      </c>
      <c r="G1186" s="11">
        <f>G1187</f>
        <v>2192</v>
      </c>
      <c r="H1186" s="11">
        <f>H1187</f>
        <v>124</v>
      </c>
      <c r="I1186" s="11">
        <f>SUM(J1186:K1186)</f>
        <v>2187</v>
      </c>
      <c r="J1186" s="11">
        <f>J1187</f>
        <v>2187</v>
      </c>
      <c r="K1186" s="11">
        <f>K1187</f>
        <v>0</v>
      </c>
    </row>
    <row r="1187" spans="1:11" ht="42.75" customHeight="1" x14ac:dyDescent="0.2">
      <c r="A1187" s="25" t="s">
        <v>878</v>
      </c>
      <c r="B1187" s="8"/>
      <c r="C1187" s="8" t="s">
        <v>208</v>
      </c>
      <c r="D1187" s="8"/>
      <c r="E1187" s="8"/>
      <c r="F1187" s="11">
        <f>SUM(G1187:H1187)</f>
        <v>2316</v>
      </c>
      <c r="G1187" s="11">
        <f>SUM(G1188,G1195)</f>
        <v>2192</v>
      </c>
      <c r="H1187" s="11">
        <f>SUM(H1188,H1195)</f>
        <v>124</v>
      </c>
      <c r="I1187" s="11">
        <f>SUM(J1187:K1187)</f>
        <v>2187</v>
      </c>
      <c r="J1187" s="11">
        <f>SUM(J1188,J1195)</f>
        <v>2187</v>
      </c>
      <c r="K1187" s="11">
        <f>SUM(K1188,K1195)</f>
        <v>0</v>
      </c>
    </row>
    <row r="1188" spans="1:11" ht="204" customHeight="1" x14ac:dyDescent="0.2">
      <c r="A1188" s="8" t="s">
        <v>217</v>
      </c>
      <c r="B1188" s="8"/>
      <c r="C1188" s="8" t="s">
        <v>218</v>
      </c>
      <c r="D1188" s="8"/>
      <c r="E1188" s="8"/>
      <c r="F1188" s="11">
        <f>SUM(G1188:H1188)</f>
        <v>2040</v>
      </c>
      <c r="G1188" s="11">
        <f>SUM(G1191)</f>
        <v>1916</v>
      </c>
      <c r="H1188" s="11">
        <f>SUM(H1191)</f>
        <v>124</v>
      </c>
      <c r="I1188" s="11">
        <f>SUM(J1188:K1188)</f>
        <v>1911</v>
      </c>
      <c r="J1188" s="11">
        <f>SUM(J1191)</f>
        <v>1911</v>
      </c>
      <c r="K1188" s="11">
        <f>SUM(K1191)</f>
        <v>0</v>
      </c>
    </row>
    <row r="1189" spans="1:11" ht="38.25" customHeight="1" x14ac:dyDescent="0.2">
      <c r="A1189" s="7" t="s">
        <v>146</v>
      </c>
      <c r="B1189" s="8"/>
      <c r="C1189" s="8" t="s">
        <v>218</v>
      </c>
      <c r="D1189" s="8" t="s">
        <v>147</v>
      </c>
      <c r="E1189" s="8"/>
      <c r="F1189" s="11">
        <f>G1189+H1189</f>
        <v>2040</v>
      </c>
      <c r="G1189" s="11">
        <f>G1190</f>
        <v>1916</v>
      </c>
      <c r="H1189" s="11">
        <f>H1190</f>
        <v>124</v>
      </c>
      <c r="I1189" s="11">
        <f>J1189+K1189</f>
        <v>1911</v>
      </c>
      <c r="J1189" s="11">
        <f>J1190</f>
        <v>1911</v>
      </c>
      <c r="K1189" s="11">
        <f>K1190</f>
        <v>0</v>
      </c>
    </row>
    <row r="1190" spans="1:11" ht="125.25" customHeight="1" x14ac:dyDescent="0.2">
      <c r="A1190" s="7" t="s">
        <v>148</v>
      </c>
      <c r="B1190" s="8"/>
      <c r="C1190" s="8" t="s">
        <v>218</v>
      </c>
      <c r="D1190" s="8" t="s">
        <v>149</v>
      </c>
      <c r="E1190" s="8"/>
      <c r="F1190" s="11">
        <f>G1190+H1190</f>
        <v>2040</v>
      </c>
      <c r="G1190" s="11">
        <f>G1191</f>
        <v>1916</v>
      </c>
      <c r="H1190" s="11">
        <f>H1191</f>
        <v>124</v>
      </c>
      <c r="I1190" s="11">
        <f>J1190+K1190</f>
        <v>1911</v>
      </c>
      <c r="J1190" s="11">
        <f>J1191</f>
        <v>1911</v>
      </c>
      <c r="K1190" s="11">
        <f>K1191</f>
        <v>0</v>
      </c>
    </row>
    <row r="1191" spans="1:11" ht="72" customHeight="1" x14ac:dyDescent="0.2">
      <c r="A1191" s="9" t="s">
        <v>335</v>
      </c>
      <c r="B1191" s="9"/>
      <c r="C1191" s="9" t="s">
        <v>218</v>
      </c>
      <c r="D1191" s="9" t="s">
        <v>150</v>
      </c>
      <c r="E1191" s="9"/>
      <c r="F1191" s="12">
        <f>SUM(G1191:H1191)</f>
        <v>2040</v>
      </c>
      <c r="G1191" s="12">
        <f>SUM(G1192:G1194)</f>
        <v>1916</v>
      </c>
      <c r="H1191" s="12">
        <f>SUM(H1192:H1194)</f>
        <v>124</v>
      </c>
      <c r="I1191" s="12">
        <f>SUM(J1191:K1191)</f>
        <v>1911</v>
      </c>
      <c r="J1191" s="12">
        <f>SUM(J1192:J1194)</f>
        <v>1911</v>
      </c>
      <c r="K1191" s="12">
        <f>SUM(K1192:K1194)</f>
        <v>0</v>
      </c>
    </row>
    <row r="1192" spans="1:11" ht="214.5" customHeight="1" x14ac:dyDescent="0.2">
      <c r="A1192" s="13" t="s">
        <v>17</v>
      </c>
      <c r="B1192" s="9"/>
      <c r="C1192" s="9" t="s">
        <v>218</v>
      </c>
      <c r="D1192" s="9" t="s">
        <v>150</v>
      </c>
      <c r="E1192" s="9" t="s">
        <v>11</v>
      </c>
      <c r="F1192" s="12">
        <f>SUM(G1192:H1192)</f>
        <v>1642</v>
      </c>
      <c r="G1192" s="12">
        <f>1876-234</f>
        <v>1642</v>
      </c>
      <c r="H1192" s="12"/>
      <c r="I1192" s="12">
        <f>SUM(J1192:K1192)</f>
        <v>1634</v>
      </c>
      <c r="J1192" s="12">
        <f>1876-242</f>
        <v>1634</v>
      </c>
      <c r="K1192" s="12"/>
    </row>
    <row r="1193" spans="1:11" ht="87.75" customHeight="1" x14ac:dyDescent="0.2">
      <c r="A1193" s="9" t="s">
        <v>18</v>
      </c>
      <c r="B1193" s="9"/>
      <c r="C1193" s="9" t="s">
        <v>218</v>
      </c>
      <c r="D1193" s="9" t="s">
        <v>150</v>
      </c>
      <c r="E1193" s="9" t="s">
        <v>12</v>
      </c>
      <c r="F1193" s="12">
        <f>SUM(G1193:H1193)</f>
        <v>386</v>
      </c>
      <c r="G1193" s="12">
        <f>393-131</f>
        <v>262</v>
      </c>
      <c r="H1193" s="12">
        <v>124</v>
      </c>
      <c r="I1193" s="12">
        <f>SUM(J1193:K1193)</f>
        <v>265</v>
      </c>
      <c r="J1193" s="12">
        <f>396-131</f>
        <v>265</v>
      </c>
      <c r="K1193" s="12"/>
    </row>
    <row r="1194" spans="1:11" ht="38.25" customHeight="1" x14ac:dyDescent="0.2">
      <c r="A1194" s="9" t="s">
        <v>15</v>
      </c>
      <c r="B1194" s="9"/>
      <c r="C1194" s="9" t="s">
        <v>218</v>
      </c>
      <c r="D1194" s="9" t="s">
        <v>150</v>
      </c>
      <c r="E1194" s="9" t="s">
        <v>14</v>
      </c>
      <c r="F1194" s="12">
        <f>SUM(G1194:H1194)</f>
        <v>12</v>
      </c>
      <c r="G1194" s="12">
        <f>14-2</f>
        <v>12</v>
      </c>
      <c r="H1194" s="12"/>
      <c r="I1194" s="12">
        <f>SUM(J1194:K1194)</f>
        <v>12</v>
      </c>
      <c r="J1194" s="12">
        <f>14-2</f>
        <v>12</v>
      </c>
      <c r="K1194" s="12"/>
    </row>
    <row r="1195" spans="1:11" ht="58.5" customHeight="1" x14ac:dyDescent="0.2">
      <c r="A1195" s="8" t="s">
        <v>879</v>
      </c>
      <c r="B1195" s="8"/>
      <c r="C1195" s="8" t="s">
        <v>209</v>
      </c>
      <c r="D1195" s="8"/>
      <c r="E1195" s="8"/>
      <c r="F1195" s="11">
        <f>SUM(G1195:H1195)</f>
        <v>276</v>
      </c>
      <c r="G1195" s="11">
        <f>SUM(G1198)</f>
        <v>276</v>
      </c>
      <c r="H1195" s="11">
        <f>SUM(H1198)</f>
        <v>0</v>
      </c>
      <c r="I1195" s="11">
        <f>SUM(J1195:K1195)</f>
        <v>276</v>
      </c>
      <c r="J1195" s="11">
        <f>SUM(J1198)</f>
        <v>276</v>
      </c>
      <c r="K1195" s="11">
        <f>SUM(K1198)</f>
        <v>0</v>
      </c>
    </row>
    <row r="1196" spans="1:11" ht="40.5" customHeight="1" x14ac:dyDescent="0.2">
      <c r="A1196" s="7" t="s">
        <v>146</v>
      </c>
      <c r="B1196" s="8"/>
      <c r="C1196" s="8" t="s">
        <v>209</v>
      </c>
      <c r="D1196" s="8" t="s">
        <v>147</v>
      </c>
      <c r="E1196" s="8"/>
      <c r="F1196" s="11">
        <f>G1196+H1196</f>
        <v>276</v>
      </c>
      <c r="G1196" s="11">
        <f>G1197</f>
        <v>276</v>
      </c>
      <c r="H1196" s="11">
        <f>H1197</f>
        <v>0</v>
      </c>
      <c r="I1196" s="11">
        <f>J1196+K1196</f>
        <v>276</v>
      </c>
      <c r="J1196" s="11">
        <f>J1197</f>
        <v>276</v>
      </c>
      <c r="K1196" s="11">
        <f>K1197</f>
        <v>0</v>
      </c>
    </row>
    <row r="1197" spans="1:11" ht="132" customHeight="1" x14ac:dyDescent="0.2">
      <c r="A1197" s="7" t="s">
        <v>148</v>
      </c>
      <c r="B1197" s="8"/>
      <c r="C1197" s="8" t="s">
        <v>209</v>
      </c>
      <c r="D1197" s="8" t="s">
        <v>149</v>
      </c>
      <c r="E1197" s="8"/>
      <c r="F1197" s="11">
        <f>G1197+H1197</f>
        <v>276</v>
      </c>
      <c r="G1197" s="11">
        <f>G1198</f>
        <v>276</v>
      </c>
      <c r="H1197" s="11">
        <f>H1198</f>
        <v>0</v>
      </c>
      <c r="I1197" s="11">
        <f>J1197+K1197</f>
        <v>276</v>
      </c>
      <c r="J1197" s="11">
        <f>J1198</f>
        <v>276</v>
      </c>
      <c r="K1197" s="11">
        <f>K1198</f>
        <v>0</v>
      </c>
    </row>
    <row r="1198" spans="1:11" ht="107.25" customHeight="1" x14ac:dyDescent="0.2">
      <c r="A1198" s="9" t="s">
        <v>34</v>
      </c>
      <c r="B1198" s="9"/>
      <c r="C1198" s="9" t="s">
        <v>209</v>
      </c>
      <c r="D1198" s="9" t="s">
        <v>164</v>
      </c>
      <c r="E1198" s="9"/>
      <c r="F1198" s="12">
        <f t="shared" ref="F1198:F1213" si="229">SUM(G1198:H1198)</f>
        <v>276</v>
      </c>
      <c r="G1198" s="12">
        <f>SUM(G1199)</f>
        <v>276</v>
      </c>
      <c r="H1198" s="12">
        <f>SUM(H1199)</f>
        <v>0</v>
      </c>
      <c r="I1198" s="12">
        <f t="shared" ref="I1198:I1200" si="230">SUM(J1198:K1198)</f>
        <v>276</v>
      </c>
      <c r="J1198" s="12">
        <f>SUM(J1199)</f>
        <v>276</v>
      </c>
      <c r="K1198" s="12">
        <f>SUM(K1199)</f>
        <v>0</v>
      </c>
    </row>
    <row r="1199" spans="1:11" ht="222" customHeight="1" x14ac:dyDescent="0.2">
      <c r="A1199" s="13" t="s">
        <v>17</v>
      </c>
      <c r="B1199" s="9"/>
      <c r="C1199" s="9" t="s">
        <v>209</v>
      </c>
      <c r="D1199" s="9" t="s">
        <v>164</v>
      </c>
      <c r="E1199" s="9" t="s">
        <v>11</v>
      </c>
      <c r="F1199" s="12">
        <f t="shared" si="229"/>
        <v>276</v>
      </c>
      <c r="G1199" s="12">
        <v>276</v>
      </c>
      <c r="H1199" s="12"/>
      <c r="I1199" s="12">
        <f t="shared" si="230"/>
        <v>276</v>
      </c>
      <c r="J1199" s="12">
        <v>276</v>
      </c>
      <c r="K1199" s="12"/>
    </row>
    <row r="1200" spans="1:11" ht="125.25" customHeight="1" x14ac:dyDescent="0.2">
      <c r="A1200" s="8" t="s">
        <v>336</v>
      </c>
      <c r="B1200" s="8" t="s">
        <v>337</v>
      </c>
      <c r="C1200" s="8"/>
      <c r="D1200" s="8"/>
      <c r="E1200" s="8"/>
      <c r="F1200" s="11">
        <f>SUM(G1200:H1200)</f>
        <v>4332</v>
      </c>
      <c r="G1200" s="11">
        <f>G1201</f>
        <v>4122</v>
      </c>
      <c r="H1200" s="11">
        <f>H1201</f>
        <v>210</v>
      </c>
      <c r="I1200" s="11">
        <f t="shared" si="230"/>
        <v>4126</v>
      </c>
      <c r="J1200" s="11">
        <f>J1201</f>
        <v>4126</v>
      </c>
      <c r="K1200" s="11">
        <f>K1201</f>
        <v>0</v>
      </c>
    </row>
    <row r="1201" spans="1:11" ht="38.25" customHeight="1" x14ac:dyDescent="0.2">
      <c r="A1201" s="25" t="s">
        <v>878</v>
      </c>
      <c r="B1201" s="8"/>
      <c r="C1201" s="8" t="s">
        <v>208</v>
      </c>
      <c r="D1201" s="8"/>
      <c r="E1201" s="8"/>
      <c r="F1201" s="11">
        <f t="shared" si="229"/>
        <v>4332</v>
      </c>
      <c r="G1201" s="11">
        <f>G1202+G1209</f>
        <v>4122</v>
      </c>
      <c r="H1201" s="11">
        <f>H1202+H1209</f>
        <v>210</v>
      </c>
      <c r="I1201" s="11">
        <f t="shared" ref="I1201:I1213" si="231">SUM(J1201:K1201)</f>
        <v>4126</v>
      </c>
      <c r="J1201" s="11">
        <f>J1202+J1209</f>
        <v>4126</v>
      </c>
      <c r="K1201" s="11">
        <f>K1202+K1209</f>
        <v>0</v>
      </c>
    </row>
    <row r="1202" spans="1:11" ht="195.75" customHeight="1" x14ac:dyDescent="0.2">
      <c r="A1202" s="8" t="s">
        <v>217</v>
      </c>
      <c r="B1202" s="8"/>
      <c r="C1202" s="8" t="s">
        <v>218</v>
      </c>
      <c r="D1202" s="8"/>
      <c r="E1202" s="8"/>
      <c r="F1202" s="11">
        <f t="shared" si="229"/>
        <v>3240</v>
      </c>
      <c r="G1202" s="11">
        <f t="shared" ref="G1202:K1204" si="232">G1203</f>
        <v>3030</v>
      </c>
      <c r="H1202" s="11">
        <f t="shared" si="232"/>
        <v>210</v>
      </c>
      <c r="I1202" s="11">
        <f t="shared" si="231"/>
        <v>3034</v>
      </c>
      <c r="J1202" s="11">
        <f t="shared" si="232"/>
        <v>3034</v>
      </c>
      <c r="K1202" s="11">
        <f t="shared" si="232"/>
        <v>0</v>
      </c>
    </row>
    <row r="1203" spans="1:11" ht="34.5" customHeight="1" x14ac:dyDescent="0.2">
      <c r="A1203" s="7" t="s">
        <v>146</v>
      </c>
      <c r="B1203" s="8"/>
      <c r="C1203" s="8" t="s">
        <v>218</v>
      </c>
      <c r="D1203" s="8" t="s">
        <v>147</v>
      </c>
      <c r="E1203" s="8"/>
      <c r="F1203" s="11">
        <f t="shared" si="229"/>
        <v>3240</v>
      </c>
      <c r="G1203" s="11">
        <f t="shared" si="232"/>
        <v>3030</v>
      </c>
      <c r="H1203" s="11">
        <f t="shared" si="232"/>
        <v>210</v>
      </c>
      <c r="I1203" s="11">
        <f t="shared" si="231"/>
        <v>3034</v>
      </c>
      <c r="J1203" s="11">
        <f t="shared" si="232"/>
        <v>3034</v>
      </c>
      <c r="K1203" s="11">
        <f t="shared" si="232"/>
        <v>0</v>
      </c>
    </row>
    <row r="1204" spans="1:11" ht="130.5" customHeight="1" x14ac:dyDescent="0.2">
      <c r="A1204" s="7" t="s">
        <v>148</v>
      </c>
      <c r="B1204" s="8"/>
      <c r="C1204" s="8" t="s">
        <v>218</v>
      </c>
      <c r="D1204" s="8" t="s">
        <v>149</v>
      </c>
      <c r="E1204" s="8"/>
      <c r="F1204" s="11">
        <f t="shared" si="229"/>
        <v>3240</v>
      </c>
      <c r="G1204" s="11">
        <f t="shared" si="232"/>
        <v>3030</v>
      </c>
      <c r="H1204" s="11">
        <f t="shared" si="232"/>
        <v>210</v>
      </c>
      <c r="I1204" s="11">
        <f t="shared" si="231"/>
        <v>3034</v>
      </c>
      <c r="J1204" s="11">
        <f t="shared" si="232"/>
        <v>3034</v>
      </c>
      <c r="K1204" s="11">
        <f t="shared" si="232"/>
        <v>0</v>
      </c>
    </row>
    <row r="1205" spans="1:11" ht="78" customHeight="1" x14ac:dyDescent="0.2">
      <c r="A1205" s="9" t="s">
        <v>335</v>
      </c>
      <c r="B1205" s="9"/>
      <c r="C1205" s="9" t="s">
        <v>218</v>
      </c>
      <c r="D1205" s="9" t="s">
        <v>150</v>
      </c>
      <c r="E1205" s="9"/>
      <c r="F1205" s="12">
        <f t="shared" si="229"/>
        <v>3240</v>
      </c>
      <c r="G1205" s="12">
        <f>SUM(G1206:G1208)</f>
        <v>3030</v>
      </c>
      <c r="H1205" s="12">
        <f>SUM(H1206:H1208)</f>
        <v>210</v>
      </c>
      <c r="I1205" s="12">
        <f t="shared" si="231"/>
        <v>3034</v>
      </c>
      <c r="J1205" s="12">
        <f>SUM(J1206:J1208)</f>
        <v>3034</v>
      </c>
      <c r="K1205" s="12">
        <f>SUM(K1206:K1208)</f>
        <v>0</v>
      </c>
    </row>
    <row r="1206" spans="1:11" ht="208.5" customHeight="1" x14ac:dyDescent="0.2">
      <c r="A1206" s="13" t="s">
        <v>17</v>
      </c>
      <c r="B1206" s="9"/>
      <c r="C1206" s="9" t="s">
        <v>218</v>
      </c>
      <c r="D1206" s="9" t="s">
        <v>150</v>
      </c>
      <c r="E1206" s="9" t="s">
        <v>11</v>
      </c>
      <c r="F1206" s="12">
        <f t="shared" si="229"/>
        <v>2450</v>
      </c>
      <c r="G1206" s="12">
        <f>2684-234</f>
        <v>2450</v>
      </c>
      <c r="H1206" s="12"/>
      <c r="I1206" s="12">
        <f t="shared" si="231"/>
        <v>2442</v>
      </c>
      <c r="J1206" s="12">
        <f>2684-242</f>
        <v>2442</v>
      </c>
      <c r="K1206" s="12"/>
    </row>
    <row r="1207" spans="1:11" ht="93" customHeight="1" x14ac:dyDescent="0.2">
      <c r="A1207" s="9" t="s">
        <v>18</v>
      </c>
      <c r="B1207" s="9"/>
      <c r="C1207" s="9" t="s">
        <v>218</v>
      </c>
      <c r="D1207" s="9" t="s">
        <v>150</v>
      </c>
      <c r="E1207" s="9" t="s">
        <v>12</v>
      </c>
      <c r="F1207" s="12">
        <f t="shared" si="229"/>
        <v>746</v>
      </c>
      <c r="G1207" s="12">
        <f>690-154</f>
        <v>536</v>
      </c>
      <c r="H1207" s="12">
        <v>210</v>
      </c>
      <c r="I1207" s="12">
        <f t="shared" si="231"/>
        <v>548</v>
      </c>
      <c r="J1207" s="12">
        <f>702-154</f>
        <v>548</v>
      </c>
      <c r="K1207" s="12"/>
    </row>
    <row r="1208" spans="1:11" ht="33" x14ac:dyDescent="0.2">
      <c r="A1208" s="9" t="s">
        <v>15</v>
      </c>
      <c r="B1208" s="9"/>
      <c r="C1208" s="9" t="s">
        <v>218</v>
      </c>
      <c r="D1208" s="9" t="s">
        <v>150</v>
      </c>
      <c r="E1208" s="9" t="s">
        <v>14</v>
      </c>
      <c r="F1208" s="12">
        <f t="shared" si="229"/>
        <v>44</v>
      </c>
      <c r="G1208" s="12">
        <f>45-1</f>
        <v>44</v>
      </c>
      <c r="H1208" s="12"/>
      <c r="I1208" s="12">
        <f t="shared" si="231"/>
        <v>44</v>
      </c>
      <c r="J1208" s="12">
        <f>45-1</f>
        <v>44</v>
      </c>
      <c r="K1208" s="12"/>
    </row>
    <row r="1209" spans="1:11" ht="60" customHeight="1" x14ac:dyDescent="0.2">
      <c r="A1209" s="8" t="s">
        <v>1112</v>
      </c>
      <c r="B1209" s="8"/>
      <c r="C1209" s="8" t="s">
        <v>209</v>
      </c>
      <c r="D1209" s="8"/>
      <c r="E1209" s="8"/>
      <c r="F1209" s="11">
        <f t="shared" si="229"/>
        <v>1092</v>
      </c>
      <c r="G1209" s="11">
        <f t="shared" ref="G1209:K1211" si="233">G1210</f>
        <v>1092</v>
      </c>
      <c r="H1209" s="11" t="str">
        <f t="shared" si="233"/>
        <v>0</v>
      </c>
      <c r="I1209" s="11">
        <f t="shared" si="231"/>
        <v>1092</v>
      </c>
      <c r="J1209" s="11">
        <f t="shared" si="233"/>
        <v>1092</v>
      </c>
      <c r="K1209" s="11" t="str">
        <f t="shared" si="233"/>
        <v>0</v>
      </c>
    </row>
    <row r="1210" spans="1:11" ht="33" x14ac:dyDescent="0.2">
      <c r="A1210" s="7" t="s">
        <v>146</v>
      </c>
      <c r="B1210" s="8"/>
      <c r="C1210" s="8" t="s">
        <v>209</v>
      </c>
      <c r="D1210" s="8" t="s">
        <v>147</v>
      </c>
      <c r="E1210" s="8"/>
      <c r="F1210" s="11">
        <f t="shared" si="229"/>
        <v>1092</v>
      </c>
      <c r="G1210" s="11">
        <f t="shared" si="233"/>
        <v>1092</v>
      </c>
      <c r="H1210" s="11" t="str">
        <f t="shared" si="233"/>
        <v>0</v>
      </c>
      <c r="I1210" s="11">
        <f t="shared" si="231"/>
        <v>1092</v>
      </c>
      <c r="J1210" s="11">
        <f t="shared" si="233"/>
        <v>1092</v>
      </c>
      <c r="K1210" s="11" t="str">
        <f t="shared" si="233"/>
        <v>0</v>
      </c>
    </row>
    <row r="1211" spans="1:11" ht="129" customHeight="1" x14ac:dyDescent="0.2">
      <c r="A1211" s="7" t="s">
        <v>148</v>
      </c>
      <c r="B1211" s="8"/>
      <c r="C1211" s="8" t="s">
        <v>209</v>
      </c>
      <c r="D1211" s="8" t="s">
        <v>149</v>
      </c>
      <c r="E1211" s="8"/>
      <c r="F1211" s="11">
        <f t="shared" si="229"/>
        <v>1092</v>
      </c>
      <c r="G1211" s="11">
        <f t="shared" si="233"/>
        <v>1092</v>
      </c>
      <c r="H1211" s="11" t="str">
        <f t="shared" si="233"/>
        <v>0</v>
      </c>
      <c r="I1211" s="11">
        <f t="shared" si="231"/>
        <v>1092</v>
      </c>
      <c r="J1211" s="11">
        <f t="shared" si="233"/>
        <v>1092</v>
      </c>
      <c r="K1211" s="11" t="str">
        <f t="shared" si="233"/>
        <v>0</v>
      </c>
    </row>
    <row r="1212" spans="1:11" ht="109.5" customHeight="1" x14ac:dyDescent="0.2">
      <c r="A1212" s="9" t="s">
        <v>34</v>
      </c>
      <c r="B1212" s="9"/>
      <c r="C1212" s="9" t="s">
        <v>209</v>
      </c>
      <c r="D1212" s="9" t="s">
        <v>164</v>
      </c>
      <c r="E1212" s="9"/>
      <c r="F1212" s="12">
        <f t="shared" si="229"/>
        <v>1092</v>
      </c>
      <c r="G1212" s="12">
        <f>G1213</f>
        <v>1092</v>
      </c>
      <c r="H1212" s="12" t="s">
        <v>269</v>
      </c>
      <c r="I1212" s="12">
        <f t="shared" si="231"/>
        <v>1092</v>
      </c>
      <c r="J1212" s="12">
        <f>J1213</f>
        <v>1092</v>
      </c>
      <c r="K1212" s="12" t="s">
        <v>269</v>
      </c>
    </row>
    <row r="1213" spans="1:11" ht="212.25" customHeight="1" x14ac:dyDescent="0.2">
      <c r="A1213" s="13" t="s">
        <v>17</v>
      </c>
      <c r="B1213" s="9"/>
      <c r="C1213" s="9" t="s">
        <v>209</v>
      </c>
      <c r="D1213" s="9" t="s">
        <v>164</v>
      </c>
      <c r="E1213" s="9" t="s">
        <v>11</v>
      </c>
      <c r="F1213" s="12">
        <f t="shared" si="229"/>
        <v>1092</v>
      </c>
      <c r="G1213" s="12">
        <v>1092</v>
      </c>
      <c r="H1213" s="12"/>
      <c r="I1213" s="12">
        <f t="shared" si="231"/>
        <v>1092</v>
      </c>
      <c r="J1213" s="12">
        <v>1092</v>
      </c>
      <c r="K1213" s="12"/>
    </row>
    <row r="1214" spans="1:11" ht="120.75" customHeight="1" x14ac:dyDescent="0.2">
      <c r="A1214" s="8" t="s">
        <v>338</v>
      </c>
      <c r="B1214" s="8" t="s">
        <v>339</v>
      </c>
      <c r="C1214" s="8"/>
      <c r="D1214" s="8"/>
      <c r="E1214" s="8"/>
      <c r="F1214" s="11">
        <f>SUM(G1214:H1214)</f>
        <v>2585</v>
      </c>
      <c r="G1214" s="11">
        <f>G1215</f>
        <v>2585</v>
      </c>
      <c r="H1214" s="11">
        <f>H1215</f>
        <v>0</v>
      </c>
      <c r="I1214" s="11">
        <f>SUM(J1214:K1214)</f>
        <v>2583</v>
      </c>
      <c r="J1214" s="11">
        <f>J1215</f>
        <v>2583</v>
      </c>
      <c r="K1214" s="11">
        <f>K1215</f>
        <v>0</v>
      </c>
    </row>
    <row r="1215" spans="1:11" ht="36" customHeight="1" x14ac:dyDescent="0.2">
      <c r="A1215" s="25" t="s">
        <v>878</v>
      </c>
      <c r="B1215" s="8"/>
      <c r="C1215" s="8" t="s">
        <v>208</v>
      </c>
      <c r="D1215" s="8"/>
      <c r="E1215" s="8"/>
      <c r="F1215" s="11">
        <f t="shared" ref="F1215:F1227" si="234">SUM(G1215:H1215)</f>
        <v>2585</v>
      </c>
      <c r="G1215" s="11">
        <f>G1216+G1222</f>
        <v>2585</v>
      </c>
      <c r="H1215" s="11">
        <f>H1216+H1222</f>
        <v>0</v>
      </c>
      <c r="I1215" s="11">
        <f t="shared" ref="I1215:I1227" si="235">SUM(J1215:K1215)</f>
        <v>2583</v>
      </c>
      <c r="J1215" s="11">
        <f>J1216+J1222</f>
        <v>2583</v>
      </c>
      <c r="K1215" s="11">
        <f>K1216+K1222</f>
        <v>0</v>
      </c>
    </row>
    <row r="1216" spans="1:11" ht="192" customHeight="1" x14ac:dyDescent="0.2">
      <c r="A1216" s="8" t="s">
        <v>217</v>
      </c>
      <c r="B1216" s="8"/>
      <c r="C1216" s="8" t="s">
        <v>218</v>
      </c>
      <c r="D1216" s="8"/>
      <c r="E1216" s="8"/>
      <c r="F1216" s="11">
        <f t="shared" si="234"/>
        <v>2012</v>
      </c>
      <c r="G1216" s="11">
        <f t="shared" ref="G1216:K1218" si="236">G1217</f>
        <v>2012</v>
      </c>
      <c r="H1216" s="11">
        <f t="shared" si="236"/>
        <v>0</v>
      </c>
      <c r="I1216" s="11">
        <f t="shared" si="235"/>
        <v>2010</v>
      </c>
      <c r="J1216" s="11">
        <f t="shared" si="236"/>
        <v>2010</v>
      </c>
      <c r="K1216" s="11">
        <f t="shared" si="236"/>
        <v>0</v>
      </c>
    </row>
    <row r="1217" spans="1:11" ht="38.25" customHeight="1" x14ac:dyDescent="0.2">
      <c r="A1217" s="7" t="s">
        <v>146</v>
      </c>
      <c r="B1217" s="8"/>
      <c r="C1217" s="8" t="s">
        <v>218</v>
      </c>
      <c r="D1217" s="8" t="s">
        <v>147</v>
      </c>
      <c r="E1217" s="8"/>
      <c r="F1217" s="11">
        <f t="shared" si="234"/>
        <v>2012</v>
      </c>
      <c r="G1217" s="11">
        <f t="shared" si="236"/>
        <v>2012</v>
      </c>
      <c r="H1217" s="11">
        <f t="shared" si="236"/>
        <v>0</v>
      </c>
      <c r="I1217" s="11">
        <f t="shared" si="235"/>
        <v>2010</v>
      </c>
      <c r="J1217" s="11">
        <f t="shared" si="236"/>
        <v>2010</v>
      </c>
      <c r="K1217" s="11">
        <f t="shared" si="236"/>
        <v>0</v>
      </c>
    </row>
    <row r="1218" spans="1:11" ht="125.25" customHeight="1" x14ac:dyDescent="0.2">
      <c r="A1218" s="7" t="s">
        <v>148</v>
      </c>
      <c r="B1218" s="8"/>
      <c r="C1218" s="8" t="s">
        <v>218</v>
      </c>
      <c r="D1218" s="8" t="s">
        <v>149</v>
      </c>
      <c r="E1218" s="8"/>
      <c r="F1218" s="11">
        <f t="shared" si="234"/>
        <v>2012</v>
      </c>
      <c r="G1218" s="11">
        <f t="shared" si="236"/>
        <v>2012</v>
      </c>
      <c r="H1218" s="11">
        <f t="shared" si="236"/>
        <v>0</v>
      </c>
      <c r="I1218" s="11">
        <f t="shared" si="235"/>
        <v>2010</v>
      </c>
      <c r="J1218" s="11">
        <f t="shared" si="236"/>
        <v>2010</v>
      </c>
      <c r="K1218" s="11">
        <f t="shared" si="236"/>
        <v>0</v>
      </c>
    </row>
    <row r="1219" spans="1:11" ht="78" customHeight="1" x14ac:dyDescent="0.2">
      <c r="A1219" s="9" t="s">
        <v>335</v>
      </c>
      <c r="B1219" s="9"/>
      <c r="C1219" s="9" t="s">
        <v>218</v>
      </c>
      <c r="D1219" s="9" t="s">
        <v>150</v>
      </c>
      <c r="E1219" s="9"/>
      <c r="F1219" s="12">
        <f t="shared" si="234"/>
        <v>2012</v>
      </c>
      <c r="G1219" s="12">
        <f>SUM(G1220:G1221)</f>
        <v>2012</v>
      </c>
      <c r="H1219" s="12">
        <f>SUM(H1220:H1221)</f>
        <v>0</v>
      </c>
      <c r="I1219" s="12">
        <f t="shared" si="235"/>
        <v>2010</v>
      </c>
      <c r="J1219" s="12">
        <f>SUM(J1220:J1221)</f>
        <v>2010</v>
      </c>
      <c r="K1219" s="12">
        <f>SUM(K1220:K1221)</f>
        <v>0</v>
      </c>
    </row>
    <row r="1220" spans="1:11" ht="210" customHeight="1" x14ac:dyDescent="0.2">
      <c r="A1220" s="13" t="s">
        <v>17</v>
      </c>
      <c r="B1220" s="9"/>
      <c r="C1220" s="9" t="s">
        <v>218</v>
      </c>
      <c r="D1220" s="9" t="s">
        <v>150</v>
      </c>
      <c r="E1220" s="9" t="s">
        <v>11</v>
      </c>
      <c r="F1220" s="12">
        <f t="shared" si="234"/>
        <v>1738</v>
      </c>
      <c r="G1220" s="12">
        <f>1972-234</f>
        <v>1738</v>
      </c>
      <c r="H1220" s="12"/>
      <c r="I1220" s="12">
        <f t="shared" si="235"/>
        <v>1730</v>
      </c>
      <c r="J1220" s="12">
        <f>1972-242</f>
        <v>1730</v>
      </c>
      <c r="K1220" s="12"/>
    </row>
    <row r="1221" spans="1:11" ht="93" customHeight="1" x14ac:dyDescent="0.2">
      <c r="A1221" s="9" t="s">
        <v>18</v>
      </c>
      <c r="B1221" s="9"/>
      <c r="C1221" s="9" t="s">
        <v>218</v>
      </c>
      <c r="D1221" s="9" t="s">
        <v>150</v>
      </c>
      <c r="E1221" s="9" t="s">
        <v>12</v>
      </c>
      <c r="F1221" s="12">
        <f t="shared" si="234"/>
        <v>274</v>
      </c>
      <c r="G1221" s="12">
        <f>412-138</f>
        <v>274</v>
      </c>
      <c r="H1221" s="12"/>
      <c r="I1221" s="12">
        <f t="shared" si="235"/>
        <v>280</v>
      </c>
      <c r="J1221" s="12">
        <f>418-138</f>
        <v>280</v>
      </c>
      <c r="K1221" s="12"/>
    </row>
    <row r="1222" spans="1:11" ht="55.5" customHeight="1" x14ac:dyDescent="0.2">
      <c r="A1222" s="8" t="s">
        <v>879</v>
      </c>
      <c r="B1222" s="8"/>
      <c r="C1222" s="8" t="s">
        <v>209</v>
      </c>
      <c r="D1222" s="8"/>
      <c r="E1222" s="8"/>
      <c r="F1222" s="11">
        <f t="shared" si="234"/>
        <v>573</v>
      </c>
      <c r="G1222" s="11">
        <f t="shared" ref="G1222:K1224" si="237">G1223</f>
        <v>573</v>
      </c>
      <c r="H1222" s="11">
        <f t="shared" si="237"/>
        <v>0</v>
      </c>
      <c r="I1222" s="11">
        <f t="shared" si="235"/>
        <v>573</v>
      </c>
      <c r="J1222" s="11">
        <f t="shared" si="237"/>
        <v>573</v>
      </c>
      <c r="K1222" s="11">
        <f t="shared" si="237"/>
        <v>0</v>
      </c>
    </row>
    <row r="1223" spans="1:11" ht="33" x14ac:dyDescent="0.2">
      <c r="A1223" s="7" t="s">
        <v>146</v>
      </c>
      <c r="B1223" s="8"/>
      <c r="C1223" s="8" t="s">
        <v>209</v>
      </c>
      <c r="D1223" s="8" t="s">
        <v>147</v>
      </c>
      <c r="E1223" s="8"/>
      <c r="F1223" s="11">
        <f t="shared" si="234"/>
        <v>573</v>
      </c>
      <c r="G1223" s="11">
        <f t="shared" si="237"/>
        <v>573</v>
      </c>
      <c r="H1223" s="11">
        <f t="shared" si="237"/>
        <v>0</v>
      </c>
      <c r="I1223" s="11">
        <f t="shared" si="235"/>
        <v>573</v>
      </c>
      <c r="J1223" s="11">
        <f t="shared" si="237"/>
        <v>573</v>
      </c>
      <c r="K1223" s="11">
        <f t="shared" si="237"/>
        <v>0</v>
      </c>
    </row>
    <row r="1224" spans="1:11" ht="120" customHeight="1" x14ac:dyDescent="0.2">
      <c r="A1224" s="7" t="s">
        <v>148</v>
      </c>
      <c r="B1224" s="8"/>
      <c r="C1224" s="8" t="s">
        <v>209</v>
      </c>
      <c r="D1224" s="8" t="s">
        <v>149</v>
      </c>
      <c r="E1224" s="8"/>
      <c r="F1224" s="11">
        <f t="shared" si="234"/>
        <v>573</v>
      </c>
      <c r="G1224" s="11">
        <f t="shared" si="237"/>
        <v>573</v>
      </c>
      <c r="H1224" s="11">
        <f t="shared" si="237"/>
        <v>0</v>
      </c>
      <c r="I1224" s="11">
        <f t="shared" si="235"/>
        <v>573</v>
      </c>
      <c r="J1224" s="11">
        <f t="shared" si="237"/>
        <v>573</v>
      </c>
      <c r="K1224" s="11">
        <f t="shared" si="237"/>
        <v>0</v>
      </c>
    </row>
    <row r="1225" spans="1:11" ht="105" customHeight="1" x14ac:dyDescent="0.2">
      <c r="A1225" s="9" t="s">
        <v>34</v>
      </c>
      <c r="B1225" s="9"/>
      <c r="C1225" s="9" t="s">
        <v>209</v>
      </c>
      <c r="D1225" s="9" t="s">
        <v>164</v>
      </c>
      <c r="E1225" s="9"/>
      <c r="F1225" s="12">
        <f t="shared" si="234"/>
        <v>573</v>
      </c>
      <c r="G1225" s="12">
        <f>G1226</f>
        <v>573</v>
      </c>
      <c r="H1225" s="12">
        <f>H1226</f>
        <v>0</v>
      </c>
      <c r="I1225" s="12">
        <f t="shared" si="235"/>
        <v>573</v>
      </c>
      <c r="J1225" s="12">
        <f>J1226</f>
        <v>573</v>
      </c>
      <c r="K1225" s="12">
        <f>K1226</f>
        <v>0</v>
      </c>
    </row>
    <row r="1226" spans="1:11" ht="218.45" customHeight="1" x14ac:dyDescent="0.2">
      <c r="A1226" s="13" t="s">
        <v>17</v>
      </c>
      <c r="B1226" s="9"/>
      <c r="C1226" s="9" t="s">
        <v>209</v>
      </c>
      <c r="D1226" s="9" t="s">
        <v>164</v>
      </c>
      <c r="E1226" s="9" t="s">
        <v>11</v>
      </c>
      <c r="F1226" s="12">
        <f t="shared" si="234"/>
        <v>573</v>
      </c>
      <c r="G1226" s="12">
        <v>573</v>
      </c>
      <c r="H1226" s="12"/>
      <c r="I1226" s="12">
        <f t="shared" si="235"/>
        <v>573</v>
      </c>
      <c r="J1226" s="12">
        <v>573</v>
      </c>
      <c r="K1226" s="12"/>
    </row>
    <row r="1227" spans="1:11" ht="120.75" customHeight="1" x14ac:dyDescent="0.2">
      <c r="A1227" s="8" t="s">
        <v>340</v>
      </c>
      <c r="B1227" s="8" t="s">
        <v>341</v>
      </c>
      <c r="C1227" s="8"/>
      <c r="D1227" s="8"/>
      <c r="E1227" s="8"/>
      <c r="F1227" s="11">
        <f t="shared" si="234"/>
        <v>2443</v>
      </c>
      <c r="G1227" s="11">
        <f>G1228</f>
        <v>2272</v>
      </c>
      <c r="H1227" s="11">
        <f>H1228</f>
        <v>171</v>
      </c>
      <c r="I1227" s="11">
        <f t="shared" si="235"/>
        <v>2265</v>
      </c>
      <c r="J1227" s="11">
        <f>J1228</f>
        <v>2265</v>
      </c>
      <c r="K1227" s="11">
        <f>K1228</f>
        <v>0</v>
      </c>
    </row>
    <row r="1228" spans="1:11" ht="46.5" customHeight="1" x14ac:dyDescent="0.2">
      <c r="A1228" s="25" t="s">
        <v>878</v>
      </c>
      <c r="B1228" s="8"/>
      <c r="C1228" s="8" t="s">
        <v>208</v>
      </c>
      <c r="D1228" s="8"/>
      <c r="E1228" s="8"/>
      <c r="F1228" s="11">
        <f>SUM(G1228:H1228)</f>
        <v>2443</v>
      </c>
      <c r="G1228" s="11">
        <f>SUM(G1229,G1236)</f>
        <v>2272</v>
      </c>
      <c r="H1228" s="11">
        <f>SUM(H1229,H1236)</f>
        <v>171</v>
      </c>
      <c r="I1228" s="11">
        <f>SUM(J1228:K1228)</f>
        <v>2265</v>
      </c>
      <c r="J1228" s="11">
        <f>SUM(J1229,J1236)</f>
        <v>2265</v>
      </c>
      <c r="K1228" s="11">
        <f>SUM(K1229,K1236)</f>
        <v>0</v>
      </c>
    </row>
    <row r="1229" spans="1:11" ht="194.25" customHeight="1" x14ac:dyDescent="0.2">
      <c r="A1229" s="8" t="s">
        <v>217</v>
      </c>
      <c r="B1229" s="8"/>
      <c r="C1229" s="8" t="s">
        <v>218</v>
      </c>
      <c r="D1229" s="8"/>
      <c r="E1229" s="8"/>
      <c r="F1229" s="11">
        <f>SUM(G1229:H1229)</f>
        <v>2194</v>
      </c>
      <c r="G1229" s="11">
        <f>SUM(G1232)</f>
        <v>2023</v>
      </c>
      <c r="H1229" s="11">
        <f>SUM(H1232)</f>
        <v>171</v>
      </c>
      <c r="I1229" s="11">
        <f>SUM(J1229:K1229)</f>
        <v>2016</v>
      </c>
      <c r="J1229" s="11">
        <f>SUM(J1232)</f>
        <v>2016</v>
      </c>
      <c r="K1229" s="11">
        <f>SUM(K1232)</f>
        <v>0</v>
      </c>
    </row>
    <row r="1230" spans="1:11" ht="45.75" customHeight="1" x14ac:dyDescent="0.2">
      <c r="A1230" s="7" t="s">
        <v>146</v>
      </c>
      <c r="B1230" s="8"/>
      <c r="C1230" s="8" t="s">
        <v>218</v>
      </c>
      <c r="D1230" s="8" t="s">
        <v>147</v>
      </c>
      <c r="E1230" s="8"/>
      <c r="F1230" s="11">
        <f>G1230+H1230</f>
        <v>2194</v>
      </c>
      <c r="G1230" s="11">
        <f>G1231</f>
        <v>2023</v>
      </c>
      <c r="H1230" s="11">
        <f>H1231</f>
        <v>171</v>
      </c>
      <c r="I1230" s="11">
        <f>J1230+K1230</f>
        <v>2016</v>
      </c>
      <c r="J1230" s="11">
        <f>J1231</f>
        <v>2016</v>
      </c>
      <c r="K1230" s="11">
        <f>K1231</f>
        <v>0</v>
      </c>
    </row>
    <row r="1231" spans="1:11" ht="124.5" customHeight="1" x14ac:dyDescent="0.2">
      <c r="A1231" s="7" t="s">
        <v>148</v>
      </c>
      <c r="B1231" s="8"/>
      <c r="C1231" s="8" t="s">
        <v>218</v>
      </c>
      <c r="D1231" s="8" t="s">
        <v>149</v>
      </c>
      <c r="E1231" s="8"/>
      <c r="F1231" s="11">
        <f>G1231+H1231</f>
        <v>2194</v>
      </c>
      <c r="G1231" s="11">
        <f>G1232</f>
        <v>2023</v>
      </c>
      <c r="H1231" s="11">
        <f>H1232</f>
        <v>171</v>
      </c>
      <c r="I1231" s="11">
        <f>J1231+K1231</f>
        <v>2016</v>
      </c>
      <c r="J1231" s="11">
        <f>J1232</f>
        <v>2016</v>
      </c>
      <c r="K1231" s="11">
        <f>K1232</f>
        <v>0</v>
      </c>
    </row>
    <row r="1232" spans="1:11" ht="75" customHeight="1" x14ac:dyDescent="0.2">
      <c r="A1232" s="9" t="s">
        <v>335</v>
      </c>
      <c r="B1232" s="9"/>
      <c r="C1232" s="9" t="s">
        <v>218</v>
      </c>
      <c r="D1232" s="9" t="s">
        <v>150</v>
      </c>
      <c r="E1232" s="9"/>
      <c r="F1232" s="12">
        <f>SUM(G1232:H1232)</f>
        <v>2194</v>
      </c>
      <c r="G1232" s="12">
        <f>SUM(G1233:G1235)</f>
        <v>2023</v>
      </c>
      <c r="H1232" s="12">
        <f>SUM(H1233:H1235)</f>
        <v>171</v>
      </c>
      <c r="I1232" s="12">
        <f>SUM(J1232:K1232)</f>
        <v>2016</v>
      </c>
      <c r="J1232" s="12">
        <f>SUM(J1233:J1235)</f>
        <v>2016</v>
      </c>
      <c r="K1232" s="12">
        <f>SUM(K1233:K1235)</f>
        <v>0</v>
      </c>
    </row>
    <row r="1233" spans="1:11" ht="213.75" customHeight="1" x14ac:dyDescent="0.2">
      <c r="A1233" s="13" t="s">
        <v>17</v>
      </c>
      <c r="B1233" s="9"/>
      <c r="C1233" s="9" t="s">
        <v>218</v>
      </c>
      <c r="D1233" s="9" t="s">
        <v>150</v>
      </c>
      <c r="E1233" s="9" t="s">
        <v>11</v>
      </c>
      <c r="F1233" s="12">
        <f>SUM(G1233:H1233)</f>
        <v>1732</v>
      </c>
      <c r="G1233" s="12">
        <f>1966-234</f>
        <v>1732</v>
      </c>
      <c r="H1233" s="12"/>
      <c r="I1233" s="12">
        <f>SUM(J1233:K1233)</f>
        <v>1724</v>
      </c>
      <c r="J1233" s="12">
        <f>1966-242</f>
        <v>1724</v>
      </c>
      <c r="K1233" s="12"/>
    </row>
    <row r="1234" spans="1:11" ht="93" customHeight="1" x14ac:dyDescent="0.2">
      <c r="A1234" s="9" t="s">
        <v>18</v>
      </c>
      <c r="B1234" s="9"/>
      <c r="C1234" s="9" t="s">
        <v>218</v>
      </c>
      <c r="D1234" s="9" t="s">
        <v>150</v>
      </c>
      <c r="E1234" s="9" t="s">
        <v>12</v>
      </c>
      <c r="F1234" s="12">
        <f>SUM(G1234:H1234)</f>
        <v>454</v>
      </c>
      <c r="G1234" s="12">
        <f>424-141</f>
        <v>283</v>
      </c>
      <c r="H1234" s="12">
        <v>171</v>
      </c>
      <c r="I1234" s="12">
        <f>SUM(J1234:K1234)</f>
        <v>284</v>
      </c>
      <c r="J1234" s="12">
        <f>426-142</f>
        <v>284</v>
      </c>
      <c r="K1234" s="12"/>
    </row>
    <row r="1235" spans="1:11" ht="33" x14ac:dyDescent="0.2">
      <c r="A1235" s="9" t="s">
        <v>15</v>
      </c>
      <c r="B1235" s="9"/>
      <c r="C1235" s="9" t="s">
        <v>218</v>
      </c>
      <c r="D1235" s="9" t="s">
        <v>150</v>
      </c>
      <c r="E1235" s="9" t="s">
        <v>14</v>
      </c>
      <c r="F1235" s="12">
        <f>SUM(G1235:H1235)</f>
        <v>8</v>
      </c>
      <c r="G1235" s="12">
        <f>9-1</f>
        <v>8</v>
      </c>
      <c r="H1235" s="12"/>
      <c r="I1235" s="12">
        <f>SUM(J1235:K1235)</f>
        <v>8</v>
      </c>
      <c r="J1235" s="12">
        <f>9-1</f>
        <v>8</v>
      </c>
      <c r="K1235" s="12"/>
    </row>
    <row r="1236" spans="1:11" ht="49.5" x14ac:dyDescent="0.2">
      <c r="A1236" s="8" t="s">
        <v>1113</v>
      </c>
      <c r="B1236" s="8"/>
      <c r="C1236" s="8" t="s">
        <v>209</v>
      </c>
      <c r="D1236" s="8"/>
      <c r="E1236" s="8"/>
      <c r="F1236" s="11">
        <f>SUM(G1236:H1236)</f>
        <v>249</v>
      </c>
      <c r="G1236" s="11">
        <f>SUM(G1239)</f>
        <v>249</v>
      </c>
      <c r="H1236" s="11">
        <f>SUM(H1239)</f>
        <v>0</v>
      </c>
      <c r="I1236" s="11">
        <f>SUM(J1236:K1236)</f>
        <v>249</v>
      </c>
      <c r="J1236" s="11">
        <f>SUM(J1239)</f>
        <v>249</v>
      </c>
      <c r="K1236" s="11">
        <f>SUM(K1239)</f>
        <v>0</v>
      </c>
    </row>
    <row r="1237" spans="1:11" ht="33" x14ac:dyDescent="0.2">
      <c r="A1237" s="7" t="s">
        <v>146</v>
      </c>
      <c r="B1237" s="8"/>
      <c r="C1237" s="8" t="s">
        <v>209</v>
      </c>
      <c r="D1237" s="8" t="s">
        <v>147</v>
      </c>
      <c r="E1237" s="8"/>
      <c r="F1237" s="11">
        <f>G1237+H1237</f>
        <v>249</v>
      </c>
      <c r="G1237" s="11">
        <f>G1238</f>
        <v>249</v>
      </c>
      <c r="H1237" s="11">
        <f>H1238</f>
        <v>0</v>
      </c>
      <c r="I1237" s="11">
        <f>J1237+K1237</f>
        <v>249</v>
      </c>
      <c r="J1237" s="11">
        <f>J1238</f>
        <v>249</v>
      </c>
      <c r="K1237" s="11">
        <f>K1238</f>
        <v>0</v>
      </c>
    </row>
    <row r="1238" spans="1:11" ht="126" customHeight="1" x14ac:dyDescent="0.2">
      <c r="A1238" s="7" t="s">
        <v>148</v>
      </c>
      <c r="B1238" s="8"/>
      <c r="C1238" s="8" t="s">
        <v>209</v>
      </c>
      <c r="D1238" s="8" t="s">
        <v>149</v>
      </c>
      <c r="E1238" s="8"/>
      <c r="F1238" s="11">
        <f>G1238+H1238</f>
        <v>249</v>
      </c>
      <c r="G1238" s="11">
        <f>G1239</f>
        <v>249</v>
      </c>
      <c r="H1238" s="11">
        <f>H1239</f>
        <v>0</v>
      </c>
      <c r="I1238" s="11">
        <f>J1238+K1238</f>
        <v>249</v>
      </c>
      <c r="J1238" s="11">
        <f>J1239</f>
        <v>249</v>
      </c>
      <c r="K1238" s="11">
        <f>K1239</f>
        <v>0</v>
      </c>
    </row>
    <row r="1239" spans="1:11" ht="111.75" customHeight="1" x14ac:dyDescent="0.2">
      <c r="A1239" s="9" t="s">
        <v>34</v>
      </c>
      <c r="B1239" s="9"/>
      <c r="C1239" s="9" t="s">
        <v>209</v>
      </c>
      <c r="D1239" s="9" t="s">
        <v>164</v>
      </c>
      <c r="E1239" s="9"/>
      <c r="F1239" s="12">
        <f t="shared" ref="F1239:F1240" si="238">SUM(G1239:H1239)</f>
        <v>249</v>
      </c>
      <c r="G1239" s="12">
        <f>SUM(G1240)</f>
        <v>249</v>
      </c>
      <c r="H1239" s="12">
        <f>SUM(H1240)</f>
        <v>0</v>
      </c>
      <c r="I1239" s="12">
        <f t="shared" ref="I1239:I1240" si="239">SUM(J1239:K1239)</f>
        <v>249</v>
      </c>
      <c r="J1239" s="12">
        <f>SUM(J1240)</f>
        <v>249</v>
      </c>
      <c r="K1239" s="12">
        <f>SUM(K1240)</f>
        <v>0</v>
      </c>
    </row>
    <row r="1240" spans="1:11" ht="214.5" customHeight="1" x14ac:dyDescent="0.2">
      <c r="A1240" s="13" t="s">
        <v>17</v>
      </c>
      <c r="B1240" s="9"/>
      <c r="C1240" s="9" t="s">
        <v>209</v>
      </c>
      <c r="D1240" s="9" t="s">
        <v>164</v>
      </c>
      <c r="E1240" s="9" t="s">
        <v>11</v>
      </c>
      <c r="F1240" s="12">
        <f t="shared" si="238"/>
        <v>249</v>
      </c>
      <c r="G1240" s="12">
        <v>249</v>
      </c>
      <c r="H1240" s="12"/>
      <c r="I1240" s="12">
        <f t="shared" si="239"/>
        <v>249</v>
      </c>
      <c r="J1240" s="12">
        <v>249</v>
      </c>
      <c r="K1240" s="12"/>
    </row>
    <row r="1241" spans="1:11" ht="123" customHeight="1" x14ac:dyDescent="0.2">
      <c r="A1241" s="8" t="s">
        <v>342</v>
      </c>
      <c r="B1241" s="8" t="s">
        <v>343</v>
      </c>
      <c r="C1241" s="8"/>
      <c r="D1241" s="8"/>
      <c r="E1241" s="8"/>
      <c r="F1241" s="11">
        <f>SUM(G1241:H1241)</f>
        <v>1861</v>
      </c>
      <c r="G1241" s="11">
        <f>G1242</f>
        <v>1861</v>
      </c>
      <c r="H1241" s="11">
        <f>H1242</f>
        <v>0</v>
      </c>
      <c r="I1241" s="11">
        <f>SUM(J1241:K1241)</f>
        <v>1856</v>
      </c>
      <c r="J1241" s="11">
        <f>J1242</f>
        <v>1856</v>
      </c>
      <c r="K1241" s="11">
        <f>K1242</f>
        <v>0</v>
      </c>
    </row>
    <row r="1242" spans="1:11" ht="45" customHeight="1" x14ac:dyDescent="0.2">
      <c r="A1242" s="25" t="s">
        <v>878</v>
      </c>
      <c r="B1242" s="8"/>
      <c r="C1242" s="8" t="s">
        <v>208</v>
      </c>
      <c r="D1242" s="8"/>
      <c r="E1242" s="8"/>
      <c r="F1242" s="11">
        <f t="shared" ref="F1242:F1254" si="240">SUM(G1242:H1242)</f>
        <v>1861</v>
      </c>
      <c r="G1242" s="11">
        <f>G1243+G1250</f>
        <v>1861</v>
      </c>
      <c r="H1242" s="11">
        <f>H1243+H1250</f>
        <v>0</v>
      </c>
      <c r="I1242" s="11">
        <f t="shared" ref="I1242:I1254" si="241">SUM(J1242:K1242)</f>
        <v>1856</v>
      </c>
      <c r="J1242" s="11">
        <f>J1243+J1250</f>
        <v>1856</v>
      </c>
      <c r="K1242" s="11">
        <f>K1243+K1250</f>
        <v>0</v>
      </c>
    </row>
    <row r="1243" spans="1:11" ht="195" customHeight="1" x14ac:dyDescent="0.2">
      <c r="A1243" s="8" t="s">
        <v>217</v>
      </c>
      <c r="B1243" s="8"/>
      <c r="C1243" s="8" t="s">
        <v>218</v>
      </c>
      <c r="D1243" s="8"/>
      <c r="E1243" s="8"/>
      <c r="F1243" s="11">
        <f t="shared" si="240"/>
        <v>1618</v>
      </c>
      <c r="G1243" s="11">
        <f t="shared" ref="G1243:K1245" si="242">G1244</f>
        <v>1618</v>
      </c>
      <c r="H1243" s="11">
        <f t="shared" si="242"/>
        <v>0</v>
      </c>
      <c r="I1243" s="11">
        <f t="shared" si="241"/>
        <v>1613</v>
      </c>
      <c r="J1243" s="11">
        <f t="shared" si="242"/>
        <v>1613</v>
      </c>
      <c r="K1243" s="11">
        <f t="shared" si="242"/>
        <v>0</v>
      </c>
    </row>
    <row r="1244" spans="1:11" ht="33" x14ac:dyDescent="0.2">
      <c r="A1244" s="7" t="s">
        <v>146</v>
      </c>
      <c r="B1244" s="8"/>
      <c r="C1244" s="8" t="s">
        <v>218</v>
      </c>
      <c r="D1244" s="8" t="s">
        <v>147</v>
      </c>
      <c r="E1244" s="8"/>
      <c r="F1244" s="11">
        <f t="shared" si="240"/>
        <v>1618</v>
      </c>
      <c r="G1244" s="11">
        <f t="shared" si="242"/>
        <v>1618</v>
      </c>
      <c r="H1244" s="11">
        <f t="shared" si="242"/>
        <v>0</v>
      </c>
      <c r="I1244" s="11">
        <f t="shared" si="241"/>
        <v>1613</v>
      </c>
      <c r="J1244" s="11">
        <f t="shared" si="242"/>
        <v>1613</v>
      </c>
      <c r="K1244" s="11">
        <f t="shared" si="242"/>
        <v>0</v>
      </c>
    </row>
    <row r="1245" spans="1:11" ht="132" customHeight="1" x14ac:dyDescent="0.2">
      <c r="A1245" s="7" t="s">
        <v>148</v>
      </c>
      <c r="B1245" s="8"/>
      <c r="C1245" s="8" t="s">
        <v>218</v>
      </c>
      <c r="D1245" s="8" t="s">
        <v>149</v>
      </c>
      <c r="E1245" s="8"/>
      <c r="F1245" s="11">
        <f t="shared" si="240"/>
        <v>1618</v>
      </c>
      <c r="G1245" s="11">
        <f t="shared" si="242"/>
        <v>1618</v>
      </c>
      <c r="H1245" s="11">
        <f t="shared" si="242"/>
        <v>0</v>
      </c>
      <c r="I1245" s="11">
        <f t="shared" si="241"/>
        <v>1613</v>
      </c>
      <c r="J1245" s="11">
        <f t="shared" si="242"/>
        <v>1613</v>
      </c>
      <c r="K1245" s="11">
        <f t="shared" si="242"/>
        <v>0</v>
      </c>
    </row>
    <row r="1246" spans="1:11" ht="70.5" customHeight="1" x14ac:dyDescent="0.2">
      <c r="A1246" s="9" t="s">
        <v>335</v>
      </c>
      <c r="B1246" s="9"/>
      <c r="C1246" s="9" t="s">
        <v>218</v>
      </c>
      <c r="D1246" s="9" t="s">
        <v>150</v>
      </c>
      <c r="E1246" s="9"/>
      <c r="F1246" s="12">
        <f t="shared" si="240"/>
        <v>1618</v>
      </c>
      <c r="G1246" s="12">
        <f>SUM(G1247:G1249)</f>
        <v>1618</v>
      </c>
      <c r="H1246" s="12">
        <f>SUM(H1247:H1249)</f>
        <v>0</v>
      </c>
      <c r="I1246" s="12">
        <f t="shared" si="241"/>
        <v>1613</v>
      </c>
      <c r="J1246" s="12">
        <f>SUM(J1247:J1249)</f>
        <v>1613</v>
      </c>
      <c r="K1246" s="12">
        <f>SUM(K1247:K1249)</f>
        <v>0</v>
      </c>
    </row>
    <row r="1247" spans="1:11" ht="210.75" customHeight="1" x14ac:dyDescent="0.2">
      <c r="A1247" s="13" t="s">
        <v>17</v>
      </c>
      <c r="B1247" s="9"/>
      <c r="C1247" s="9" t="s">
        <v>218</v>
      </c>
      <c r="D1247" s="9" t="s">
        <v>150</v>
      </c>
      <c r="E1247" s="9" t="s">
        <v>11</v>
      </c>
      <c r="F1247" s="12">
        <f t="shared" si="240"/>
        <v>1331</v>
      </c>
      <c r="G1247" s="12">
        <f>1565-234</f>
        <v>1331</v>
      </c>
      <c r="H1247" s="12"/>
      <c r="I1247" s="12">
        <f t="shared" si="241"/>
        <v>1323</v>
      </c>
      <c r="J1247" s="12">
        <f>1565-242</f>
        <v>1323</v>
      </c>
      <c r="K1247" s="12"/>
    </row>
    <row r="1248" spans="1:11" ht="93" customHeight="1" x14ac:dyDescent="0.2">
      <c r="A1248" s="9" t="s">
        <v>18</v>
      </c>
      <c r="B1248" s="9"/>
      <c r="C1248" s="9" t="s">
        <v>218</v>
      </c>
      <c r="D1248" s="9" t="s">
        <v>150</v>
      </c>
      <c r="E1248" s="9" t="s">
        <v>12</v>
      </c>
      <c r="F1248" s="12">
        <f t="shared" si="240"/>
        <v>261</v>
      </c>
      <c r="G1248" s="12">
        <f>441-180</f>
        <v>261</v>
      </c>
      <c r="H1248" s="12"/>
      <c r="I1248" s="12">
        <f t="shared" si="241"/>
        <v>264</v>
      </c>
      <c r="J1248" s="12">
        <f>444-180</f>
        <v>264</v>
      </c>
      <c r="K1248" s="12"/>
    </row>
    <row r="1249" spans="1:11" ht="33" x14ac:dyDescent="0.2">
      <c r="A1249" s="9" t="s">
        <v>15</v>
      </c>
      <c r="B1249" s="9"/>
      <c r="C1249" s="9" t="s">
        <v>218</v>
      </c>
      <c r="D1249" s="9" t="s">
        <v>150</v>
      </c>
      <c r="E1249" s="9" t="s">
        <v>14</v>
      </c>
      <c r="F1249" s="12">
        <f t="shared" si="240"/>
        <v>26</v>
      </c>
      <c r="G1249" s="12">
        <f>27-1</f>
        <v>26</v>
      </c>
      <c r="H1249" s="12"/>
      <c r="I1249" s="12">
        <f t="shared" si="241"/>
        <v>26</v>
      </c>
      <c r="J1249" s="12">
        <f>27-1</f>
        <v>26</v>
      </c>
      <c r="K1249" s="12"/>
    </row>
    <row r="1250" spans="1:11" ht="62.25" customHeight="1" x14ac:dyDescent="0.2">
      <c r="A1250" s="8" t="s">
        <v>1113</v>
      </c>
      <c r="B1250" s="8"/>
      <c r="C1250" s="8" t="s">
        <v>209</v>
      </c>
      <c r="D1250" s="8"/>
      <c r="E1250" s="8"/>
      <c r="F1250" s="11">
        <f t="shared" si="240"/>
        <v>243</v>
      </c>
      <c r="G1250" s="11">
        <f t="shared" ref="G1250:K1252" si="243">G1251</f>
        <v>243</v>
      </c>
      <c r="H1250" s="11" t="str">
        <f t="shared" si="243"/>
        <v>0</v>
      </c>
      <c r="I1250" s="11">
        <f t="shared" si="241"/>
        <v>243</v>
      </c>
      <c r="J1250" s="11">
        <f t="shared" si="243"/>
        <v>243</v>
      </c>
      <c r="K1250" s="11" t="str">
        <f t="shared" si="243"/>
        <v>0</v>
      </c>
    </row>
    <row r="1251" spans="1:11" ht="41.25" customHeight="1" x14ac:dyDescent="0.2">
      <c r="A1251" s="7" t="s">
        <v>146</v>
      </c>
      <c r="B1251" s="8"/>
      <c r="C1251" s="8" t="s">
        <v>209</v>
      </c>
      <c r="D1251" s="8" t="s">
        <v>147</v>
      </c>
      <c r="E1251" s="8"/>
      <c r="F1251" s="11">
        <f t="shared" si="240"/>
        <v>243</v>
      </c>
      <c r="G1251" s="11">
        <f t="shared" si="243"/>
        <v>243</v>
      </c>
      <c r="H1251" s="11" t="str">
        <f t="shared" si="243"/>
        <v>0</v>
      </c>
      <c r="I1251" s="11">
        <f t="shared" si="241"/>
        <v>243</v>
      </c>
      <c r="J1251" s="11">
        <f t="shared" si="243"/>
        <v>243</v>
      </c>
      <c r="K1251" s="11" t="str">
        <f t="shared" si="243"/>
        <v>0</v>
      </c>
    </row>
    <row r="1252" spans="1:11" ht="127.5" customHeight="1" x14ac:dyDescent="0.2">
      <c r="A1252" s="7" t="s">
        <v>148</v>
      </c>
      <c r="B1252" s="8"/>
      <c r="C1252" s="8" t="s">
        <v>209</v>
      </c>
      <c r="D1252" s="8" t="s">
        <v>149</v>
      </c>
      <c r="E1252" s="8"/>
      <c r="F1252" s="11">
        <f t="shared" si="240"/>
        <v>243</v>
      </c>
      <c r="G1252" s="11">
        <f t="shared" si="243"/>
        <v>243</v>
      </c>
      <c r="H1252" s="11" t="str">
        <f t="shared" si="243"/>
        <v>0</v>
      </c>
      <c r="I1252" s="11">
        <f t="shared" si="241"/>
        <v>243</v>
      </c>
      <c r="J1252" s="11">
        <f t="shared" si="243"/>
        <v>243</v>
      </c>
      <c r="K1252" s="11" t="str">
        <f t="shared" si="243"/>
        <v>0</v>
      </c>
    </row>
    <row r="1253" spans="1:11" ht="107.25" customHeight="1" x14ac:dyDescent="0.2">
      <c r="A1253" s="9" t="s">
        <v>34</v>
      </c>
      <c r="B1253" s="9"/>
      <c r="C1253" s="9" t="s">
        <v>209</v>
      </c>
      <c r="D1253" s="9" t="s">
        <v>164</v>
      </c>
      <c r="E1253" s="9"/>
      <c r="F1253" s="12">
        <f t="shared" si="240"/>
        <v>243</v>
      </c>
      <c r="G1253" s="12">
        <f>G1254</f>
        <v>243</v>
      </c>
      <c r="H1253" s="12" t="s">
        <v>269</v>
      </c>
      <c r="I1253" s="12">
        <f t="shared" si="241"/>
        <v>243</v>
      </c>
      <c r="J1253" s="12">
        <f>J1254</f>
        <v>243</v>
      </c>
      <c r="K1253" s="12" t="s">
        <v>269</v>
      </c>
    </row>
    <row r="1254" spans="1:11" ht="213" customHeight="1" x14ac:dyDescent="0.2">
      <c r="A1254" s="13" t="s">
        <v>17</v>
      </c>
      <c r="B1254" s="9"/>
      <c r="C1254" s="9" t="s">
        <v>209</v>
      </c>
      <c r="D1254" s="9" t="s">
        <v>164</v>
      </c>
      <c r="E1254" s="9" t="s">
        <v>11</v>
      </c>
      <c r="F1254" s="12">
        <f t="shared" si="240"/>
        <v>243</v>
      </c>
      <c r="G1254" s="12">
        <v>243</v>
      </c>
      <c r="H1254" s="12"/>
      <c r="I1254" s="12">
        <f t="shared" si="241"/>
        <v>243</v>
      </c>
      <c r="J1254" s="12">
        <v>243</v>
      </c>
      <c r="K1254" s="12"/>
    </row>
    <row r="1255" spans="1:11" ht="120" customHeight="1" x14ac:dyDescent="0.2">
      <c r="A1255" s="8" t="s">
        <v>344</v>
      </c>
      <c r="B1255" s="8" t="s">
        <v>345</v>
      </c>
      <c r="C1255" s="8"/>
      <c r="D1255" s="8"/>
      <c r="E1255" s="8"/>
      <c r="F1255" s="11">
        <f>SUM(G1255:H1255)</f>
        <v>2618</v>
      </c>
      <c r="G1255" s="11">
        <f>G1256</f>
        <v>2556</v>
      </c>
      <c r="H1255" s="11">
        <f>H1256</f>
        <v>62</v>
      </c>
      <c r="I1255" s="11">
        <f>SUM(J1255:K1255)</f>
        <v>2557</v>
      </c>
      <c r="J1255" s="11">
        <f>J1256</f>
        <v>2557</v>
      </c>
      <c r="K1255" s="11">
        <f>K1256</f>
        <v>0</v>
      </c>
    </row>
    <row r="1256" spans="1:11" ht="42" customHeight="1" x14ac:dyDescent="0.2">
      <c r="A1256" s="25" t="s">
        <v>878</v>
      </c>
      <c r="B1256" s="8"/>
      <c r="C1256" s="8" t="s">
        <v>208</v>
      </c>
      <c r="D1256" s="8"/>
      <c r="E1256" s="8"/>
      <c r="F1256" s="11">
        <f t="shared" ref="F1256:F1268" si="244">SUM(G1256:H1256)</f>
        <v>2618</v>
      </c>
      <c r="G1256" s="11">
        <f>G1257+G1264</f>
        <v>2556</v>
      </c>
      <c r="H1256" s="11">
        <f>H1257+H1264</f>
        <v>62</v>
      </c>
      <c r="I1256" s="11">
        <f t="shared" ref="I1256:I1268" si="245">SUM(J1256:K1256)</f>
        <v>2557</v>
      </c>
      <c r="J1256" s="11">
        <f>J1257+J1264</f>
        <v>2557</v>
      </c>
      <c r="K1256" s="11">
        <f>K1257+K1264</f>
        <v>0</v>
      </c>
    </row>
    <row r="1257" spans="1:11" ht="193.5" customHeight="1" x14ac:dyDescent="0.2">
      <c r="A1257" s="8" t="s">
        <v>217</v>
      </c>
      <c r="B1257" s="8"/>
      <c r="C1257" s="8" t="s">
        <v>218</v>
      </c>
      <c r="D1257" s="8"/>
      <c r="E1257" s="8"/>
      <c r="F1257" s="11">
        <f t="shared" si="244"/>
        <v>2095</v>
      </c>
      <c r="G1257" s="11">
        <f t="shared" ref="G1257:K1259" si="246">G1258</f>
        <v>2033</v>
      </c>
      <c r="H1257" s="11">
        <f t="shared" si="246"/>
        <v>62</v>
      </c>
      <c r="I1257" s="11">
        <f t="shared" si="245"/>
        <v>2034</v>
      </c>
      <c r="J1257" s="11">
        <f t="shared" si="246"/>
        <v>2034</v>
      </c>
      <c r="K1257" s="11">
        <f t="shared" si="246"/>
        <v>0</v>
      </c>
    </row>
    <row r="1258" spans="1:11" ht="39" customHeight="1" x14ac:dyDescent="0.2">
      <c r="A1258" s="7" t="s">
        <v>146</v>
      </c>
      <c r="B1258" s="8"/>
      <c r="C1258" s="8" t="s">
        <v>218</v>
      </c>
      <c r="D1258" s="8" t="s">
        <v>147</v>
      </c>
      <c r="E1258" s="8"/>
      <c r="F1258" s="11">
        <f t="shared" si="244"/>
        <v>2095</v>
      </c>
      <c r="G1258" s="11">
        <f t="shared" si="246"/>
        <v>2033</v>
      </c>
      <c r="H1258" s="11">
        <f t="shared" si="246"/>
        <v>62</v>
      </c>
      <c r="I1258" s="11">
        <f t="shared" si="245"/>
        <v>2034</v>
      </c>
      <c r="J1258" s="11">
        <f t="shared" si="246"/>
        <v>2034</v>
      </c>
      <c r="K1258" s="11">
        <f t="shared" si="246"/>
        <v>0</v>
      </c>
    </row>
    <row r="1259" spans="1:11" ht="120" customHeight="1" x14ac:dyDescent="0.2">
      <c r="A1259" s="7" t="s">
        <v>148</v>
      </c>
      <c r="B1259" s="8"/>
      <c r="C1259" s="8" t="s">
        <v>218</v>
      </c>
      <c r="D1259" s="8" t="s">
        <v>149</v>
      </c>
      <c r="E1259" s="8"/>
      <c r="F1259" s="11">
        <f t="shared" si="244"/>
        <v>2095</v>
      </c>
      <c r="G1259" s="11">
        <f t="shared" si="246"/>
        <v>2033</v>
      </c>
      <c r="H1259" s="11">
        <f t="shared" si="246"/>
        <v>62</v>
      </c>
      <c r="I1259" s="11">
        <f t="shared" si="245"/>
        <v>2034</v>
      </c>
      <c r="J1259" s="11">
        <f t="shared" si="246"/>
        <v>2034</v>
      </c>
      <c r="K1259" s="11">
        <f t="shared" si="246"/>
        <v>0</v>
      </c>
    </row>
    <row r="1260" spans="1:11" ht="72.75" customHeight="1" x14ac:dyDescent="0.2">
      <c r="A1260" s="9" t="s">
        <v>335</v>
      </c>
      <c r="B1260" s="9"/>
      <c r="C1260" s="9" t="s">
        <v>218</v>
      </c>
      <c r="D1260" s="9" t="s">
        <v>150</v>
      </c>
      <c r="E1260" s="9"/>
      <c r="F1260" s="12">
        <f t="shared" si="244"/>
        <v>2095</v>
      </c>
      <c r="G1260" s="12">
        <f>SUM(G1261:G1263)</f>
        <v>2033</v>
      </c>
      <c r="H1260" s="12">
        <f>SUM(H1261:H1263)</f>
        <v>62</v>
      </c>
      <c r="I1260" s="12">
        <f t="shared" si="245"/>
        <v>2034</v>
      </c>
      <c r="J1260" s="12">
        <f>SUM(J1261:J1263)</f>
        <v>2034</v>
      </c>
      <c r="K1260" s="12">
        <f>SUM(K1261:K1263)</f>
        <v>0</v>
      </c>
    </row>
    <row r="1261" spans="1:11" ht="210.75" customHeight="1" x14ac:dyDescent="0.2">
      <c r="A1261" s="13" t="s">
        <v>17</v>
      </c>
      <c r="B1261" s="9"/>
      <c r="C1261" s="9" t="s">
        <v>218</v>
      </c>
      <c r="D1261" s="9" t="s">
        <v>150</v>
      </c>
      <c r="E1261" s="9" t="s">
        <v>11</v>
      </c>
      <c r="F1261" s="12">
        <f t="shared" si="244"/>
        <v>1535</v>
      </c>
      <c r="G1261" s="12">
        <f>1769-234</f>
        <v>1535</v>
      </c>
      <c r="H1261" s="12"/>
      <c r="I1261" s="12">
        <f t="shared" si="245"/>
        <v>1527</v>
      </c>
      <c r="J1261" s="12">
        <f>1769-242</f>
        <v>1527</v>
      </c>
      <c r="K1261" s="12"/>
    </row>
    <row r="1262" spans="1:11" ht="93" customHeight="1" x14ac:dyDescent="0.2">
      <c r="A1262" s="9" t="s">
        <v>18</v>
      </c>
      <c r="B1262" s="9"/>
      <c r="C1262" s="9" t="s">
        <v>218</v>
      </c>
      <c r="D1262" s="9" t="s">
        <v>150</v>
      </c>
      <c r="E1262" s="9" t="s">
        <v>12</v>
      </c>
      <c r="F1262" s="12">
        <f t="shared" si="244"/>
        <v>550</v>
      </c>
      <c r="G1262" s="12">
        <f>649-161</f>
        <v>488</v>
      </c>
      <c r="H1262" s="12">
        <v>62</v>
      </c>
      <c r="I1262" s="12">
        <f t="shared" si="245"/>
        <v>497</v>
      </c>
      <c r="J1262" s="12">
        <f>659-162</f>
        <v>497</v>
      </c>
      <c r="K1262" s="12"/>
    </row>
    <row r="1263" spans="1:11" ht="51" customHeight="1" x14ac:dyDescent="0.2">
      <c r="A1263" s="9" t="s">
        <v>15</v>
      </c>
      <c r="B1263" s="9"/>
      <c r="C1263" s="9" t="s">
        <v>218</v>
      </c>
      <c r="D1263" s="9" t="s">
        <v>150</v>
      </c>
      <c r="E1263" s="9" t="s">
        <v>14</v>
      </c>
      <c r="F1263" s="12">
        <f t="shared" si="244"/>
        <v>10</v>
      </c>
      <c r="G1263" s="12">
        <f>11-1</f>
        <v>10</v>
      </c>
      <c r="H1263" s="12"/>
      <c r="I1263" s="12">
        <f t="shared" si="245"/>
        <v>10</v>
      </c>
      <c r="J1263" s="12">
        <f>11-1</f>
        <v>10</v>
      </c>
      <c r="K1263" s="12"/>
    </row>
    <row r="1264" spans="1:11" ht="63.75" customHeight="1" x14ac:dyDescent="0.2">
      <c r="A1264" s="8" t="s">
        <v>879</v>
      </c>
      <c r="B1264" s="8"/>
      <c r="C1264" s="8" t="s">
        <v>209</v>
      </c>
      <c r="D1264" s="8"/>
      <c r="E1264" s="8"/>
      <c r="F1264" s="11">
        <f t="shared" si="244"/>
        <v>523</v>
      </c>
      <c r="G1264" s="11">
        <f t="shared" ref="G1264:K1267" si="247">G1265</f>
        <v>523</v>
      </c>
      <c r="H1264" s="11">
        <f t="shared" si="247"/>
        <v>0</v>
      </c>
      <c r="I1264" s="11">
        <f t="shared" si="245"/>
        <v>523</v>
      </c>
      <c r="J1264" s="11">
        <f t="shared" si="247"/>
        <v>523</v>
      </c>
      <c r="K1264" s="11">
        <f t="shared" si="247"/>
        <v>0</v>
      </c>
    </row>
    <row r="1265" spans="1:11" ht="39" customHeight="1" x14ac:dyDescent="0.2">
      <c r="A1265" s="7" t="s">
        <v>146</v>
      </c>
      <c r="B1265" s="8"/>
      <c r="C1265" s="8" t="s">
        <v>209</v>
      </c>
      <c r="D1265" s="8" t="s">
        <v>147</v>
      </c>
      <c r="E1265" s="8"/>
      <c r="F1265" s="11">
        <f t="shared" si="244"/>
        <v>523</v>
      </c>
      <c r="G1265" s="11">
        <f t="shared" si="247"/>
        <v>523</v>
      </c>
      <c r="H1265" s="11">
        <f t="shared" si="247"/>
        <v>0</v>
      </c>
      <c r="I1265" s="11">
        <f t="shared" si="245"/>
        <v>523</v>
      </c>
      <c r="J1265" s="11">
        <f t="shared" si="247"/>
        <v>523</v>
      </c>
      <c r="K1265" s="11">
        <f t="shared" si="247"/>
        <v>0</v>
      </c>
    </row>
    <row r="1266" spans="1:11" ht="119.25" customHeight="1" x14ac:dyDescent="0.2">
      <c r="A1266" s="7" t="s">
        <v>148</v>
      </c>
      <c r="B1266" s="8"/>
      <c r="C1266" s="8" t="s">
        <v>209</v>
      </c>
      <c r="D1266" s="8" t="s">
        <v>149</v>
      </c>
      <c r="E1266" s="8"/>
      <c r="F1266" s="11">
        <f t="shared" si="244"/>
        <v>523</v>
      </c>
      <c r="G1266" s="11">
        <f t="shared" si="247"/>
        <v>523</v>
      </c>
      <c r="H1266" s="11">
        <f t="shared" si="247"/>
        <v>0</v>
      </c>
      <c r="I1266" s="11">
        <f t="shared" si="245"/>
        <v>523</v>
      </c>
      <c r="J1266" s="11">
        <f t="shared" si="247"/>
        <v>523</v>
      </c>
      <c r="K1266" s="11">
        <f t="shared" si="247"/>
        <v>0</v>
      </c>
    </row>
    <row r="1267" spans="1:11" ht="102.75" customHeight="1" x14ac:dyDescent="0.2">
      <c r="A1267" s="9" t="s">
        <v>34</v>
      </c>
      <c r="B1267" s="9"/>
      <c r="C1267" s="9" t="s">
        <v>209</v>
      </c>
      <c r="D1267" s="9" t="s">
        <v>164</v>
      </c>
      <c r="E1267" s="9"/>
      <c r="F1267" s="12">
        <f t="shared" si="244"/>
        <v>523</v>
      </c>
      <c r="G1267" s="12">
        <f t="shared" si="247"/>
        <v>523</v>
      </c>
      <c r="H1267" s="12">
        <f t="shared" si="247"/>
        <v>0</v>
      </c>
      <c r="I1267" s="12">
        <f t="shared" si="245"/>
        <v>523</v>
      </c>
      <c r="J1267" s="12">
        <f t="shared" si="247"/>
        <v>523</v>
      </c>
      <c r="K1267" s="12">
        <f t="shared" si="247"/>
        <v>0</v>
      </c>
    </row>
    <row r="1268" spans="1:11" ht="207" customHeight="1" x14ac:dyDescent="0.2">
      <c r="A1268" s="13" t="s">
        <v>17</v>
      </c>
      <c r="B1268" s="9"/>
      <c r="C1268" s="9" t="s">
        <v>209</v>
      </c>
      <c r="D1268" s="9" t="s">
        <v>164</v>
      </c>
      <c r="E1268" s="9" t="s">
        <v>11</v>
      </c>
      <c r="F1268" s="12">
        <f t="shared" si="244"/>
        <v>523</v>
      </c>
      <c r="G1268" s="12">
        <v>523</v>
      </c>
      <c r="H1268" s="12"/>
      <c r="I1268" s="12">
        <f t="shared" si="245"/>
        <v>523</v>
      </c>
      <c r="J1268" s="12">
        <v>523</v>
      </c>
      <c r="K1268" s="12"/>
    </row>
    <row r="1269" spans="1:11" ht="111.75" customHeight="1" x14ac:dyDescent="0.2">
      <c r="A1269" s="8" t="s">
        <v>346</v>
      </c>
      <c r="B1269" s="8" t="s">
        <v>347</v>
      </c>
      <c r="C1269" s="8"/>
      <c r="D1269" s="8"/>
      <c r="E1269" s="8"/>
      <c r="F1269" s="11">
        <f>SUM(G1269:H1269)</f>
        <v>2561</v>
      </c>
      <c r="G1269" s="11">
        <f>G1270</f>
        <v>2369</v>
      </c>
      <c r="H1269" s="11">
        <f>H1270</f>
        <v>192</v>
      </c>
      <c r="I1269" s="11">
        <f>SUM(J1269:K1269)</f>
        <v>2363</v>
      </c>
      <c r="J1269" s="11">
        <f>J1270</f>
        <v>2363</v>
      </c>
      <c r="K1269" s="11">
        <f>K1270</f>
        <v>0</v>
      </c>
    </row>
    <row r="1270" spans="1:11" ht="43.5" customHeight="1" x14ac:dyDescent="0.2">
      <c r="A1270" s="25" t="s">
        <v>878</v>
      </c>
      <c r="B1270" s="8"/>
      <c r="C1270" s="8" t="s">
        <v>208</v>
      </c>
      <c r="D1270" s="8"/>
      <c r="E1270" s="8"/>
      <c r="F1270" s="11">
        <f t="shared" ref="F1270:F1283" si="248">SUM(G1270:H1270)</f>
        <v>2561</v>
      </c>
      <c r="G1270" s="11">
        <f>G1271+G1278</f>
        <v>2369</v>
      </c>
      <c r="H1270" s="11">
        <f>H1271+H1278</f>
        <v>192</v>
      </c>
      <c r="I1270" s="11">
        <f t="shared" ref="I1270:I1283" si="249">SUM(J1270:K1270)</f>
        <v>2363</v>
      </c>
      <c r="J1270" s="11">
        <f>J1271+J1278</f>
        <v>2363</v>
      </c>
      <c r="K1270" s="11">
        <f>K1271+K1278</f>
        <v>0</v>
      </c>
    </row>
    <row r="1271" spans="1:11" ht="195" customHeight="1" x14ac:dyDescent="0.2">
      <c r="A1271" s="8" t="s">
        <v>217</v>
      </c>
      <c r="B1271" s="8"/>
      <c r="C1271" s="8" t="s">
        <v>218</v>
      </c>
      <c r="D1271" s="8"/>
      <c r="E1271" s="8"/>
      <c r="F1271" s="11">
        <f t="shared" si="248"/>
        <v>1988</v>
      </c>
      <c r="G1271" s="11">
        <f t="shared" ref="G1271:K1273" si="250">G1272</f>
        <v>1796</v>
      </c>
      <c r="H1271" s="11">
        <f t="shared" si="250"/>
        <v>192</v>
      </c>
      <c r="I1271" s="11">
        <f t="shared" si="249"/>
        <v>1790</v>
      </c>
      <c r="J1271" s="11">
        <f t="shared" si="250"/>
        <v>1790</v>
      </c>
      <c r="K1271" s="11">
        <f t="shared" si="250"/>
        <v>0</v>
      </c>
    </row>
    <row r="1272" spans="1:11" ht="36" customHeight="1" x14ac:dyDescent="0.2">
      <c r="A1272" s="7" t="s">
        <v>146</v>
      </c>
      <c r="B1272" s="8"/>
      <c r="C1272" s="8" t="s">
        <v>218</v>
      </c>
      <c r="D1272" s="8" t="s">
        <v>147</v>
      </c>
      <c r="E1272" s="8"/>
      <c r="F1272" s="11">
        <f t="shared" si="248"/>
        <v>1988</v>
      </c>
      <c r="G1272" s="11">
        <f t="shared" si="250"/>
        <v>1796</v>
      </c>
      <c r="H1272" s="11">
        <f t="shared" si="250"/>
        <v>192</v>
      </c>
      <c r="I1272" s="11">
        <f t="shared" si="249"/>
        <v>1790</v>
      </c>
      <c r="J1272" s="11">
        <f t="shared" si="250"/>
        <v>1790</v>
      </c>
      <c r="K1272" s="11">
        <f t="shared" si="250"/>
        <v>0</v>
      </c>
    </row>
    <row r="1273" spans="1:11" ht="122.25" customHeight="1" x14ac:dyDescent="0.2">
      <c r="A1273" s="7" t="s">
        <v>148</v>
      </c>
      <c r="B1273" s="8"/>
      <c r="C1273" s="8" t="s">
        <v>218</v>
      </c>
      <c r="D1273" s="8" t="s">
        <v>149</v>
      </c>
      <c r="E1273" s="8"/>
      <c r="F1273" s="11">
        <f t="shared" si="248"/>
        <v>1988</v>
      </c>
      <c r="G1273" s="11">
        <f t="shared" si="250"/>
        <v>1796</v>
      </c>
      <c r="H1273" s="11">
        <f t="shared" si="250"/>
        <v>192</v>
      </c>
      <c r="I1273" s="11">
        <f t="shared" si="249"/>
        <v>1790</v>
      </c>
      <c r="J1273" s="11">
        <f t="shared" si="250"/>
        <v>1790</v>
      </c>
      <c r="K1273" s="11">
        <f t="shared" si="250"/>
        <v>0</v>
      </c>
    </row>
    <row r="1274" spans="1:11" ht="80.25" customHeight="1" x14ac:dyDescent="0.2">
      <c r="A1274" s="9" t="s">
        <v>335</v>
      </c>
      <c r="B1274" s="9"/>
      <c r="C1274" s="9" t="s">
        <v>218</v>
      </c>
      <c r="D1274" s="9" t="s">
        <v>150</v>
      </c>
      <c r="E1274" s="9"/>
      <c r="F1274" s="12">
        <f t="shared" si="248"/>
        <v>1988</v>
      </c>
      <c r="G1274" s="12">
        <f>SUM(G1275:G1277)</f>
        <v>1796</v>
      </c>
      <c r="H1274" s="12">
        <f>SUM(H1275:H1277)</f>
        <v>192</v>
      </c>
      <c r="I1274" s="12">
        <f t="shared" si="249"/>
        <v>1790</v>
      </c>
      <c r="J1274" s="12">
        <f>SUM(J1275:J1277)</f>
        <v>1790</v>
      </c>
      <c r="K1274" s="12">
        <f>SUM(K1275:K1277)</f>
        <v>0</v>
      </c>
    </row>
    <row r="1275" spans="1:11" ht="208.5" customHeight="1" x14ac:dyDescent="0.2">
      <c r="A1275" s="13" t="s">
        <v>17</v>
      </c>
      <c r="B1275" s="9"/>
      <c r="C1275" s="9" t="s">
        <v>218</v>
      </c>
      <c r="D1275" s="9" t="s">
        <v>150</v>
      </c>
      <c r="E1275" s="9" t="s">
        <v>11</v>
      </c>
      <c r="F1275" s="12">
        <f t="shared" si="248"/>
        <v>1543</v>
      </c>
      <c r="G1275" s="12">
        <f>1777-234</f>
        <v>1543</v>
      </c>
      <c r="H1275" s="12"/>
      <c r="I1275" s="12">
        <f t="shared" si="249"/>
        <v>1535</v>
      </c>
      <c r="J1275" s="12">
        <f>1777-242</f>
        <v>1535</v>
      </c>
      <c r="K1275" s="12"/>
    </row>
    <row r="1276" spans="1:11" ht="85.5" customHeight="1" x14ac:dyDescent="0.2">
      <c r="A1276" s="9" t="s">
        <v>18</v>
      </c>
      <c r="B1276" s="9"/>
      <c r="C1276" s="9" t="s">
        <v>218</v>
      </c>
      <c r="D1276" s="9" t="s">
        <v>150</v>
      </c>
      <c r="E1276" s="9" t="s">
        <v>12</v>
      </c>
      <c r="F1276" s="12">
        <f t="shared" si="248"/>
        <v>433</v>
      </c>
      <c r="G1276" s="12">
        <f>393-152</f>
        <v>241</v>
      </c>
      <c r="H1276" s="12">
        <v>192</v>
      </c>
      <c r="I1276" s="12">
        <f t="shared" si="249"/>
        <v>243</v>
      </c>
      <c r="J1276" s="12">
        <f>396-153</f>
        <v>243</v>
      </c>
      <c r="K1276" s="12"/>
    </row>
    <row r="1277" spans="1:11" ht="43.5" customHeight="1" x14ac:dyDescent="0.2">
      <c r="A1277" s="9" t="s">
        <v>15</v>
      </c>
      <c r="B1277" s="9"/>
      <c r="C1277" s="9" t="s">
        <v>218</v>
      </c>
      <c r="D1277" s="9" t="s">
        <v>150</v>
      </c>
      <c r="E1277" s="9" t="s">
        <v>14</v>
      </c>
      <c r="F1277" s="12">
        <f t="shared" si="248"/>
        <v>12</v>
      </c>
      <c r="G1277" s="12">
        <f>13-1</f>
        <v>12</v>
      </c>
      <c r="H1277" s="12"/>
      <c r="I1277" s="12">
        <f t="shared" si="249"/>
        <v>12</v>
      </c>
      <c r="J1277" s="12">
        <f>13-1</f>
        <v>12</v>
      </c>
      <c r="K1277" s="12"/>
    </row>
    <row r="1278" spans="1:11" ht="49.5" x14ac:dyDescent="0.2">
      <c r="A1278" s="8" t="s">
        <v>1113</v>
      </c>
      <c r="B1278" s="8"/>
      <c r="C1278" s="8" t="s">
        <v>209</v>
      </c>
      <c r="D1278" s="8"/>
      <c r="E1278" s="8"/>
      <c r="F1278" s="11">
        <f t="shared" si="248"/>
        <v>573</v>
      </c>
      <c r="G1278" s="11">
        <f t="shared" ref="G1278:K1281" si="251">G1279</f>
        <v>573</v>
      </c>
      <c r="H1278" s="11">
        <f t="shared" si="251"/>
        <v>0</v>
      </c>
      <c r="I1278" s="11">
        <f t="shared" si="249"/>
        <v>573</v>
      </c>
      <c r="J1278" s="11">
        <f t="shared" si="251"/>
        <v>573</v>
      </c>
      <c r="K1278" s="11">
        <f t="shared" si="251"/>
        <v>0</v>
      </c>
    </row>
    <row r="1279" spans="1:11" ht="39" customHeight="1" x14ac:dyDescent="0.2">
      <c r="A1279" s="7" t="s">
        <v>146</v>
      </c>
      <c r="B1279" s="8"/>
      <c r="C1279" s="8" t="s">
        <v>209</v>
      </c>
      <c r="D1279" s="8" t="s">
        <v>147</v>
      </c>
      <c r="E1279" s="8"/>
      <c r="F1279" s="11">
        <f t="shared" si="248"/>
        <v>573</v>
      </c>
      <c r="G1279" s="11">
        <f t="shared" si="251"/>
        <v>573</v>
      </c>
      <c r="H1279" s="11">
        <f t="shared" si="251"/>
        <v>0</v>
      </c>
      <c r="I1279" s="11">
        <f t="shared" si="249"/>
        <v>573</v>
      </c>
      <c r="J1279" s="11">
        <f t="shared" si="251"/>
        <v>573</v>
      </c>
      <c r="K1279" s="11">
        <f t="shared" si="251"/>
        <v>0</v>
      </c>
    </row>
    <row r="1280" spans="1:11" ht="129" customHeight="1" x14ac:dyDescent="0.2">
      <c r="A1280" s="7" t="s">
        <v>148</v>
      </c>
      <c r="B1280" s="8"/>
      <c r="C1280" s="8" t="s">
        <v>209</v>
      </c>
      <c r="D1280" s="8" t="s">
        <v>149</v>
      </c>
      <c r="E1280" s="8"/>
      <c r="F1280" s="11">
        <f t="shared" si="248"/>
        <v>573</v>
      </c>
      <c r="G1280" s="11">
        <f t="shared" si="251"/>
        <v>573</v>
      </c>
      <c r="H1280" s="11">
        <f t="shared" si="251"/>
        <v>0</v>
      </c>
      <c r="I1280" s="11">
        <f t="shared" si="249"/>
        <v>573</v>
      </c>
      <c r="J1280" s="11">
        <f t="shared" si="251"/>
        <v>573</v>
      </c>
      <c r="K1280" s="11">
        <f t="shared" si="251"/>
        <v>0</v>
      </c>
    </row>
    <row r="1281" spans="1:11" ht="105" customHeight="1" x14ac:dyDescent="0.2">
      <c r="A1281" s="9" t="s">
        <v>34</v>
      </c>
      <c r="B1281" s="9"/>
      <c r="C1281" s="9" t="s">
        <v>209</v>
      </c>
      <c r="D1281" s="9" t="s">
        <v>164</v>
      </c>
      <c r="E1281" s="9"/>
      <c r="F1281" s="12">
        <f t="shared" si="248"/>
        <v>573</v>
      </c>
      <c r="G1281" s="12">
        <f t="shared" si="251"/>
        <v>573</v>
      </c>
      <c r="H1281" s="12">
        <f>H1282</f>
        <v>0</v>
      </c>
      <c r="I1281" s="12">
        <f t="shared" si="249"/>
        <v>573</v>
      </c>
      <c r="J1281" s="12">
        <f t="shared" si="251"/>
        <v>573</v>
      </c>
      <c r="K1281" s="12">
        <f t="shared" si="251"/>
        <v>0</v>
      </c>
    </row>
    <row r="1282" spans="1:11" ht="214.5" customHeight="1" x14ac:dyDescent="0.2">
      <c r="A1282" s="13" t="s">
        <v>17</v>
      </c>
      <c r="B1282" s="9"/>
      <c r="C1282" s="9" t="s">
        <v>209</v>
      </c>
      <c r="D1282" s="9" t="s">
        <v>164</v>
      </c>
      <c r="E1282" s="9" t="s">
        <v>11</v>
      </c>
      <c r="F1282" s="12">
        <f t="shared" si="248"/>
        <v>573</v>
      </c>
      <c r="G1282" s="12">
        <v>573</v>
      </c>
      <c r="H1282" s="12"/>
      <c r="I1282" s="12">
        <f t="shared" si="249"/>
        <v>573</v>
      </c>
      <c r="J1282" s="12">
        <v>573</v>
      </c>
      <c r="K1282" s="12"/>
    </row>
    <row r="1283" spans="1:11" ht="122.25" customHeight="1" x14ac:dyDescent="0.2">
      <c r="A1283" s="8" t="s">
        <v>348</v>
      </c>
      <c r="B1283" s="8" t="s">
        <v>349</v>
      </c>
      <c r="C1283" s="8"/>
      <c r="D1283" s="8"/>
      <c r="E1283" s="8"/>
      <c r="F1283" s="11">
        <f t="shared" si="248"/>
        <v>2690</v>
      </c>
      <c r="G1283" s="11">
        <f>G1284</f>
        <v>2480</v>
      </c>
      <c r="H1283" s="11">
        <f>H1284</f>
        <v>210</v>
      </c>
      <c r="I1283" s="11">
        <f t="shared" si="249"/>
        <v>2480</v>
      </c>
      <c r="J1283" s="11">
        <f>J1284</f>
        <v>2480</v>
      </c>
      <c r="K1283" s="11">
        <f>K1284</f>
        <v>0</v>
      </c>
    </row>
    <row r="1284" spans="1:11" ht="45.75" customHeight="1" x14ac:dyDescent="0.2">
      <c r="A1284" s="25" t="s">
        <v>878</v>
      </c>
      <c r="B1284" s="8"/>
      <c r="C1284" s="8" t="s">
        <v>208</v>
      </c>
      <c r="D1284" s="8"/>
      <c r="E1284" s="8"/>
      <c r="F1284" s="11">
        <f>SUM(G1284:H1284)</f>
        <v>2690</v>
      </c>
      <c r="G1284" s="11">
        <f>SUM(G1285,G1292)</f>
        <v>2480</v>
      </c>
      <c r="H1284" s="11">
        <f>SUM(H1285,H1292)</f>
        <v>210</v>
      </c>
      <c r="I1284" s="11">
        <f>SUM(J1284:K1284)</f>
        <v>2480</v>
      </c>
      <c r="J1284" s="11">
        <f>SUM(J1285,J1292)</f>
        <v>2480</v>
      </c>
      <c r="K1284" s="11">
        <f>SUM(K1285,K1292)</f>
        <v>0</v>
      </c>
    </row>
    <row r="1285" spans="1:11" ht="196.5" customHeight="1" x14ac:dyDescent="0.2">
      <c r="A1285" s="8" t="s">
        <v>217</v>
      </c>
      <c r="B1285" s="8"/>
      <c r="C1285" s="8" t="s">
        <v>218</v>
      </c>
      <c r="D1285" s="8"/>
      <c r="E1285" s="8"/>
      <c r="F1285" s="11">
        <f>SUM(G1285:H1285)</f>
        <v>2117</v>
      </c>
      <c r="G1285" s="11">
        <f>SUM(G1288)</f>
        <v>1907</v>
      </c>
      <c r="H1285" s="11">
        <f>SUM(H1288)</f>
        <v>210</v>
      </c>
      <c r="I1285" s="11">
        <f>SUM(J1285:K1285)</f>
        <v>1907</v>
      </c>
      <c r="J1285" s="11">
        <f>SUM(J1288)</f>
        <v>1907</v>
      </c>
      <c r="K1285" s="11">
        <f>SUM(K1288)</f>
        <v>0</v>
      </c>
    </row>
    <row r="1286" spans="1:11" ht="37.5" customHeight="1" x14ac:dyDescent="0.2">
      <c r="A1286" s="7" t="s">
        <v>146</v>
      </c>
      <c r="B1286" s="8"/>
      <c r="C1286" s="8" t="s">
        <v>218</v>
      </c>
      <c r="D1286" s="8" t="s">
        <v>147</v>
      </c>
      <c r="E1286" s="8"/>
      <c r="F1286" s="11">
        <f>G1286+H1286</f>
        <v>2117</v>
      </c>
      <c r="G1286" s="11">
        <f>G1287</f>
        <v>1907</v>
      </c>
      <c r="H1286" s="11">
        <f>H1287</f>
        <v>210</v>
      </c>
      <c r="I1286" s="11">
        <f>J1286+K1286</f>
        <v>1907</v>
      </c>
      <c r="J1286" s="11">
        <f>J1287</f>
        <v>1907</v>
      </c>
      <c r="K1286" s="11">
        <f>K1287</f>
        <v>0</v>
      </c>
    </row>
    <row r="1287" spans="1:11" ht="122.25" customHeight="1" x14ac:dyDescent="0.2">
      <c r="A1287" s="7" t="s">
        <v>148</v>
      </c>
      <c r="B1287" s="8"/>
      <c r="C1287" s="8" t="s">
        <v>218</v>
      </c>
      <c r="D1287" s="8" t="s">
        <v>149</v>
      </c>
      <c r="E1287" s="8"/>
      <c r="F1287" s="11">
        <f>G1287+H1287</f>
        <v>2117</v>
      </c>
      <c r="G1287" s="11">
        <f>G1288</f>
        <v>1907</v>
      </c>
      <c r="H1287" s="11">
        <f>H1288</f>
        <v>210</v>
      </c>
      <c r="I1287" s="11">
        <f>J1287+K1287</f>
        <v>1907</v>
      </c>
      <c r="J1287" s="11">
        <f>J1288</f>
        <v>1907</v>
      </c>
      <c r="K1287" s="11">
        <f>K1288</f>
        <v>0</v>
      </c>
    </row>
    <row r="1288" spans="1:11" ht="83.25" customHeight="1" x14ac:dyDescent="0.2">
      <c r="A1288" s="9" t="s">
        <v>335</v>
      </c>
      <c r="B1288" s="9"/>
      <c r="C1288" s="9" t="s">
        <v>218</v>
      </c>
      <c r="D1288" s="9" t="s">
        <v>150</v>
      </c>
      <c r="E1288" s="9"/>
      <c r="F1288" s="12">
        <f>SUM(G1288:H1288)</f>
        <v>2117</v>
      </c>
      <c r="G1288" s="12">
        <f>SUM(G1289:G1291)</f>
        <v>1907</v>
      </c>
      <c r="H1288" s="12">
        <f>SUM(H1289:H1291)</f>
        <v>210</v>
      </c>
      <c r="I1288" s="12">
        <f>SUM(J1288:K1288)</f>
        <v>1907</v>
      </c>
      <c r="J1288" s="12">
        <f>SUM(J1289:J1291)</f>
        <v>1907</v>
      </c>
      <c r="K1288" s="12">
        <f>SUM(K1289:K1291)</f>
        <v>0</v>
      </c>
    </row>
    <row r="1289" spans="1:11" ht="213.6" customHeight="1" x14ac:dyDescent="0.2">
      <c r="A1289" s="13" t="s">
        <v>17</v>
      </c>
      <c r="B1289" s="9"/>
      <c r="C1289" s="9" t="s">
        <v>218</v>
      </c>
      <c r="D1289" s="9" t="s">
        <v>150</v>
      </c>
      <c r="E1289" s="9" t="s">
        <v>11</v>
      </c>
      <c r="F1289" s="12">
        <f>SUM(G1289:H1289)</f>
        <v>1543</v>
      </c>
      <c r="G1289" s="12">
        <f>1777-234</f>
        <v>1543</v>
      </c>
      <c r="H1289" s="12"/>
      <c r="I1289" s="12">
        <f>SUM(J1289:K1289)</f>
        <v>1535</v>
      </c>
      <c r="J1289" s="12">
        <f>1777-242</f>
        <v>1535</v>
      </c>
      <c r="K1289" s="12"/>
    </row>
    <row r="1290" spans="1:11" ht="92.25" customHeight="1" x14ac:dyDescent="0.2">
      <c r="A1290" s="9" t="s">
        <v>18</v>
      </c>
      <c r="B1290" s="9"/>
      <c r="C1290" s="9" t="s">
        <v>218</v>
      </c>
      <c r="D1290" s="9" t="s">
        <v>150</v>
      </c>
      <c r="E1290" s="9" t="s">
        <v>12</v>
      </c>
      <c r="F1290" s="12">
        <f>SUM(G1290:H1290)</f>
        <v>572</v>
      </c>
      <c r="G1290" s="12">
        <f>521-159</f>
        <v>362</v>
      </c>
      <c r="H1290" s="12">
        <v>210</v>
      </c>
      <c r="I1290" s="12">
        <f>SUM(J1290:K1290)</f>
        <v>370</v>
      </c>
      <c r="J1290" s="12">
        <f>529-159</f>
        <v>370</v>
      </c>
      <c r="K1290" s="12"/>
    </row>
    <row r="1291" spans="1:11" ht="33" x14ac:dyDescent="0.2">
      <c r="A1291" s="9" t="s">
        <v>15</v>
      </c>
      <c r="B1291" s="9"/>
      <c r="C1291" s="9" t="s">
        <v>218</v>
      </c>
      <c r="D1291" s="9" t="s">
        <v>150</v>
      </c>
      <c r="E1291" s="9" t="s">
        <v>14</v>
      </c>
      <c r="F1291" s="12">
        <f>SUM(G1291:H1291)</f>
        <v>2</v>
      </c>
      <c r="G1291" s="12">
        <f>3-1</f>
        <v>2</v>
      </c>
      <c r="H1291" s="12"/>
      <c r="I1291" s="12">
        <f>SUM(J1291:K1291)</f>
        <v>2</v>
      </c>
      <c r="J1291" s="12">
        <f>3-1</f>
        <v>2</v>
      </c>
      <c r="K1291" s="12"/>
    </row>
    <row r="1292" spans="1:11" ht="47.25" x14ac:dyDescent="0.2">
      <c r="A1292" s="25" t="s">
        <v>879</v>
      </c>
      <c r="B1292" s="8"/>
      <c r="C1292" s="8" t="s">
        <v>209</v>
      </c>
      <c r="D1292" s="8"/>
      <c r="E1292" s="8"/>
      <c r="F1292" s="11">
        <f>SUM(G1292:H1292)</f>
        <v>573</v>
      </c>
      <c r="G1292" s="11">
        <f>SUM(G1295)</f>
        <v>573</v>
      </c>
      <c r="H1292" s="11">
        <f>SUM(H1295)</f>
        <v>0</v>
      </c>
      <c r="I1292" s="11">
        <f>SUM(J1292:K1292)</f>
        <v>573</v>
      </c>
      <c r="J1292" s="11">
        <f>SUM(J1295)</f>
        <v>573</v>
      </c>
      <c r="K1292" s="11">
        <f>SUM(K1295)</f>
        <v>0</v>
      </c>
    </row>
    <row r="1293" spans="1:11" ht="33" customHeight="1" x14ac:dyDescent="0.2">
      <c r="A1293" s="7" t="s">
        <v>146</v>
      </c>
      <c r="B1293" s="8"/>
      <c r="C1293" s="8" t="s">
        <v>209</v>
      </c>
      <c r="D1293" s="8" t="s">
        <v>147</v>
      </c>
      <c r="E1293" s="8"/>
      <c r="F1293" s="11">
        <f>G1293+H1293</f>
        <v>573</v>
      </c>
      <c r="G1293" s="11">
        <f>G1294</f>
        <v>573</v>
      </c>
      <c r="H1293" s="11">
        <f>H1294</f>
        <v>0</v>
      </c>
      <c r="I1293" s="11">
        <f>J1293+K1293</f>
        <v>573</v>
      </c>
      <c r="J1293" s="11">
        <f>J1294</f>
        <v>573</v>
      </c>
      <c r="K1293" s="11">
        <f>K1294</f>
        <v>0</v>
      </c>
    </row>
    <row r="1294" spans="1:11" ht="123.75" customHeight="1" x14ac:dyDescent="0.2">
      <c r="A1294" s="7" t="s">
        <v>148</v>
      </c>
      <c r="B1294" s="8"/>
      <c r="C1294" s="8" t="s">
        <v>209</v>
      </c>
      <c r="D1294" s="8" t="s">
        <v>149</v>
      </c>
      <c r="E1294" s="8"/>
      <c r="F1294" s="11">
        <f>G1294+H1294</f>
        <v>573</v>
      </c>
      <c r="G1294" s="11">
        <f>G1295</f>
        <v>573</v>
      </c>
      <c r="H1294" s="11">
        <f>H1295</f>
        <v>0</v>
      </c>
      <c r="I1294" s="11">
        <f>J1294+K1294</f>
        <v>573</v>
      </c>
      <c r="J1294" s="11">
        <f>J1295</f>
        <v>573</v>
      </c>
      <c r="K1294" s="11">
        <f>K1295</f>
        <v>0</v>
      </c>
    </row>
    <row r="1295" spans="1:11" ht="102.75" customHeight="1" x14ac:dyDescent="0.2">
      <c r="A1295" s="9" t="s">
        <v>34</v>
      </c>
      <c r="B1295" s="9"/>
      <c r="C1295" s="9" t="s">
        <v>209</v>
      </c>
      <c r="D1295" s="9" t="s">
        <v>164</v>
      </c>
      <c r="E1295" s="9"/>
      <c r="F1295" s="12">
        <f t="shared" ref="F1295:F1296" si="252">SUM(G1295:H1295)</f>
        <v>573</v>
      </c>
      <c r="G1295" s="12">
        <f>SUM(G1296)</f>
        <v>573</v>
      </c>
      <c r="H1295" s="12">
        <f>SUM(H1296)</f>
        <v>0</v>
      </c>
      <c r="I1295" s="12">
        <f t="shared" ref="I1295:I1296" si="253">SUM(J1295:K1295)</f>
        <v>573</v>
      </c>
      <c r="J1295" s="12">
        <f>SUM(J1296)</f>
        <v>573</v>
      </c>
      <c r="K1295" s="12">
        <f>SUM(K1296)</f>
        <v>0</v>
      </c>
    </row>
    <row r="1296" spans="1:11" ht="210" customHeight="1" x14ac:dyDescent="0.2">
      <c r="A1296" s="13" t="s">
        <v>17</v>
      </c>
      <c r="B1296" s="9"/>
      <c r="C1296" s="9" t="s">
        <v>209</v>
      </c>
      <c r="D1296" s="9" t="s">
        <v>164</v>
      </c>
      <c r="E1296" s="9" t="s">
        <v>11</v>
      </c>
      <c r="F1296" s="12">
        <f t="shared" si="252"/>
        <v>573</v>
      </c>
      <c r="G1296" s="12">
        <v>573</v>
      </c>
      <c r="H1296" s="12"/>
      <c r="I1296" s="12">
        <f t="shared" si="253"/>
        <v>573</v>
      </c>
      <c r="J1296" s="12">
        <v>573</v>
      </c>
      <c r="K1296" s="12"/>
    </row>
    <row r="1297" spans="1:11" ht="124.5" customHeight="1" x14ac:dyDescent="0.2">
      <c r="A1297" s="8" t="s">
        <v>350</v>
      </c>
      <c r="B1297" s="8" t="s">
        <v>351</v>
      </c>
      <c r="C1297" s="8"/>
      <c r="D1297" s="8"/>
      <c r="E1297" s="8"/>
      <c r="F1297" s="11">
        <f>SUM(G1297:H1297)</f>
        <v>2471</v>
      </c>
      <c r="G1297" s="11">
        <f>G1298</f>
        <v>2471</v>
      </c>
      <c r="H1297" s="11">
        <f>H1298</f>
        <v>0</v>
      </c>
      <c r="I1297" s="11">
        <f>SUM(J1297:K1297)</f>
        <v>2472</v>
      </c>
      <c r="J1297" s="11">
        <f>J1298</f>
        <v>2472</v>
      </c>
      <c r="K1297" s="11">
        <f>K1298</f>
        <v>0</v>
      </c>
    </row>
    <row r="1298" spans="1:11" ht="52.5" customHeight="1" x14ac:dyDescent="0.2">
      <c r="A1298" s="25" t="s">
        <v>878</v>
      </c>
      <c r="B1298" s="8"/>
      <c r="C1298" s="8" t="s">
        <v>208</v>
      </c>
      <c r="D1298" s="8"/>
      <c r="E1298" s="8"/>
      <c r="F1298" s="11">
        <f t="shared" ref="F1298:F1311" si="254">SUM(G1298:H1298)</f>
        <v>2471</v>
      </c>
      <c r="G1298" s="11">
        <f>G1299+G1306</f>
        <v>2471</v>
      </c>
      <c r="H1298" s="11">
        <f>H1299+H1306</f>
        <v>0</v>
      </c>
      <c r="I1298" s="11">
        <f t="shared" ref="I1298:I1311" si="255">SUM(J1298:K1298)</f>
        <v>2472</v>
      </c>
      <c r="J1298" s="11">
        <f>J1299+J1306</f>
        <v>2472</v>
      </c>
      <c r="K1298" s="11">
        <f>K1299+K1306</f>
        <v>0</v>
      </c>
    </row>
    <row r="1299" spans="1:11" ht="197.25" customHeight="1" x14ac:dyDescent="0.2">
      <c r="A1299" s="8" t="s">
        <v>217</v>
      </c>
      <c r="B1299" s="8"/>
      <c r="C1299" s="8" t="s">
        <v>218</v>
      </c>
      <c r="D1299" s="8"/>
      <c r="E1299" s="8"/>
      <c r="F1299" s="11">
        <f t="shared" si="254"/>
        <v>1898</v>
      </c>
      <c r="G1299" s="11">
        <f t="shared" ref="G1299:K1301" si="256">G1300</f>
        <v>1898</v>
      </c>
      <c r="H1299" s="11">
        <f t="shared" si="256"/>
        <v>0</v>
      </c>
      <c r="I1299" s="11">
        <f t="shared" si="255"/>
        <v>1899</v>
      </c>
      <c r="J1299" s="11">
        <f t="shared" si="256"/>
        <v>1899</v>
      </c>
      <c r="K1299" s="11">
        <f t="shared" si="256"/>
        <v>0</v>
      </c>
    </row>
    <row r="1300" spans="1:11" ht="36.75" customHeight="1" x14ac:dyDescent="0.2">
      <c r="A1300" s="7" t="s">
        <v>146</v>
      </c>
      <c r="B1300" s="8"/>
      <c r="C1300" s="8" t="s">
        <v>218</v>
      </c>
      <c r="D1300" s="8" t="s">
        <v>147</v>
      </c>
      <c r="E1300" s="8"/>
      <c r="F1300" s="11">
        <f t="shared" si="254"/>
        <v>1898</v>
      </c>
      <c r="G1300" s="11">
        <f t="shared" si="256"/>
        <v>1898</v>
      </c>
      <c r="H1300" s="11">
        <f t="shared" si="256"/>
        <v>0</v>
      </c>
      <c r="I1300" s="11">
        <f t="shared" si="255"/>
        <v>1899</v>
      </c>
      <c r="J1300" s="11">
        <f t="shared" si="256"/>
        <v>1899</v>
      </c>
      <c r="K1300" s="11">
        <f t="shared" si="256"/>
        <v>0</v>
      </c>
    </row>
    <row r="1301" spans="1:11" ht="123" customHeight="1" x14ac:dyDescent="0.2">
      <c r="A1301" s="7" t="s">
        <v>148</v>
      </c>
      <c r="B1301" s="8"/>
      <c r="C1301" s="8" t="s">
        <v>218</v>
      </c>
      <c r="D1301" s="8" t="s">
        <v>149</v>
      </c>
      <c r="E1301" s="8"/>
      <c r="F1301" s="11">
        <f t="shared" si="254"/>
        <v>1898</v>
      </c>
      <c r="G1301" s="11">
        <f t="shared" si="256"/>
        <v>1898</v>
      </c>
      <c r="H1301" s="11">
        <f t="shared" si="256"/>
        <v>0</v>
      </c>
      <c r="I1301" s="11">
        <f t="shared" si="255"/>
        <v>1899</v>
      </c>
      <c r="J1301" s="11">
        <f t="shared" si="256"/>
        <v>1899</v>
      </c>
      <c r="K1301" s="11">
        <f t="shared" si="256"/>
        <v>0</v>
      </c>
    </row>
    <row r="1302" spans="1:11" ht="67.5" customHeight="1" x14ac:dyDescent="0.2">
      <c r="A1302" s="9" t="s">
        <v>335</v>
      </c>
      <c r="B1302" s="9"/>
      <c r="C1302" s="9" t="s">
        <v>218</v>
      </c>
      <c r="D1302" s="9" t="s">
        <v>150</v>
      </c>
      <c r="E1302" s="9"/>
      <c r="F1302" s="12">
        <f t="shared" si="254"/>
        <v>1898</v>
      </c>
      <c r="G1302" s="12">
        <f>SUM(G1303:G1305)</f>
        <v>1898</v>
      </c>
      <c r="H1302" s="12">
        <f>SUM(H1303:H1305)</f>
        <v>0</v>
      </c>
      <c r="I1302" s="12">
        <f t="shared" si="255"/>
        <v>1899</v>
      </c>
      <c r="J1302" s="12">
        <f>SUM(J1303:J1305)</f>
        <v>1899</v>
      </c>
      <c r="K1302" s="12">
        <f>SUM(K1303:K1305)</f>
        <v>0</v>
      </c>
    </row>
    <row r="1303" spans="1:11" ht="214.5" customHeight="1" x14ac:dyDescent="0.2">
      <c r="A1303" s="13" t="s">
        <v>17</v>
      </c>
      <c r="B1303" s="9"/>
      <c r="C1303" s="9" t="s">
        <v>218</v>
      </c>
      <c r="D1303" s="9" t="s">
        <v>150</v>
      </c>
      <c r="E1303" s="9" t="s">
        <v>11</v>
      </c>
      <c r="F1303" s="12">
        <f t="shared" si="254"/>
        <v>1550</v>
      </c>
      <c r="G1303" s="12">
        <f>1784-234</f>
        <v>1550</v>
      </c>
      <c r="H1303" s="12"/>
      <c r="I1303" s="12">
        <f t="shared" si="255"/>
        <v>1542</v>
      </c>
      <c r="J1303" s="12">
        <f>1784-242</f>
        <v>1542</v>
      </c>
      <c r="K1303" s="12"/>
    </row>
    <row r="1304" spans="1:11" ht="87.75" customHeight="1" x14ac:dyDescent="0.2">
      <c r="A1304" s="9" t="s">
        <v>18</v>
      </c>
      <c r="B1304" s="9"/>
      <c r="C1304" s="9" t="s">
        <v>218</v>
      </c>
      <c r="D1304" s="9" t="s">
        <v>150</v>
      </c>
      <c r="E1304" s="9" t="s">
        <v>12</v>
      </c>
      <c r="F1304" s="12">
        <f t="shared" si="254"/>
        <v>305</v>
      </c>
      <c r="G1304" s="12">
        <f>494-189</f>
        <v>305</v>
      </c>
      <c r="H1304" s="12"/>
      <c r="I1304" s="12">
        <f t="shared" si="255"/>
        <v>314</v>
      </c>
      <c r="J1304" s="12">
        <f>503-189</f>
        <v>314</v>
      </c>
      <c r="K1304" s="12"/>
    </row>
    <row r="1305" spans="1:11" ht="33" x14ac:dyDescent="0.2">
      <c r="A1305" s="9" t="s">
        <v>15</v>
      </c>
      <c r="B1305" s="9"/>
      <c r="C1305" s="9" t="s">
        <v>218</v>
      </c>
      <c r="D1305" s="9" t="s">
        <v>150</v>
      </c>
      <c r="E1305" s="9" t="s">
        <v>14</v>
      </c>
      <c r="F1305" s="12">
        <f t="shared" si="254"/>
        <v>43</v>
      </c>
      <c r="G1305" s="12">
        <f>44-1</f>
        <v>43</v>
      </c>
      <c r="H1305" s="12"/>
      <c r="I1305" s="12">
        <f t="shared" si="255"/>
        <v>43</v>
      </c>
      <c r="J1305" s="12">
        <f>44-1</f>
        <v>43</v>
      </c>
      <c r="K1305" s="12"/>
    </row>
    <row r="1306" spans="1:11" ht="47.25" x14ac:dyDescent="0.2">
      <c r="A1306" s="25" t="s">
        <v>879</v>
      </c>
      <c r="B1306" s="8"/>
      <c r="C1306" s="8" t="s">
        <v>209</v>
      </c>
      <c r="D1306" s="8"/>
      <c r="E1306" s="8"/>
      <c r="F1306" s="11">
        <f t="shared" si="254"/>
        <v>573</v>
      </c>
      <c r="G1306" s="11">
        <f t="shared" ref="G1306:K1308" si="257">G1307</f>
        <v>573</v>
      </c>
      <c r="H1306" s="11">
        <f t="shared" si="257"/>
        <v>0</v>
      </c>
      <c r="I1306" s="11">
        <f t="shared" si="255"/>
        <v>573</v>
      </c>
      <c r="J1306" s="11">
        <f t="shared" si="257"/>
        <v>573</v>
      </c>
      <c r="K1306" s="11">
        <f t="shared" si="257"/>
        <v>0</v>
      </c>
    </row>
    <row r="1307" spans="1:11" ht="41.25" customHeight="1" x14ac:dyDescent="0.2">
      <c r="A1307" s="7" t="s">
        <v>146</v>
      </c>
      <c r="B1307" s="8"/>
      <c r="C1307" s="8" t="s">
        <v>209</v>
      </c>
      <c r="D1307" s="8" t="s">
        <v>147</v>
      </c>
      <c r="E1307" s="8"/>
      <c r="F1307" s="11">
        <f t="shared" si="254"/>
        <v>573</v>
      </c>
      <c r="G1307" s="11">
        <f t="shared" si="257"/>
        <v>573</v>
      </c>
      <c r="H1307" s="11">
        <f t="shared" si="257"/>
        <v>0</v>
      </c>
      <c r="I1307" s="11">
        <f t="shared" si="255"/>
        <v>573</v>
      </c>
      <c r="J1307" s="11">
        <f t="shared" si="257"/>
        <v>573</v>
      </c>
      <c r="K1307" s="11">
        <f t="shared" si="257"/>
        <v>0</v>
      </c>
    </row>
    <row r="1308" spans="1:11" ht="120" customHeight="1" x14ac:dyDescent="0.2">
      <c r="A1308" s="7" t="s">
        <v>148</v>
      </c>
      <c r="B1308" s="8"/>
      <c r="C1308" s="8" t="s">
        <v>209</v>
      </c>
      <c r="D1308" s="8" t="s">
        <v>149</v>
      </c>
      <c r="E1308" s="8"/>
      <c r="F1308" s="11">
        <f t="shared" si="254"/>
        <v>573</v>
      </c>
      <c r="G1308" s="11">
        <f t="shared" si="257"/>
        <v>573</v>
      </c>
      <c r="H1308" s="11">
        <f t="shared" si="257"/>
        <v>0</v>
      </c>
      <c r="I1308" s="11">
        <f t="shared" si="255"/>
        <v>573</v>
      </c>
      <c r="J1308" s="11">
        <f t="shared" si="257"/>
        <v>573</v>
      </c>
      <c r="K1308" s="11">
        <f t="shared" si="257"/>
        <v>0</v>
      </c>
    </row>
    <row r="1309" spans="1:11" ht="82.5" x14ac:dyDescent="0.2">
      <c r="A1309" s="9" t="s">
        <v>34</v>
      </c>
      <c r="B1309" s="9"/>
      <c r="C1309" s="9" t="s">
        <v>209</v>
      </c>
      <c r="D1309" s="9" t="s">
        <v>164</v>
      </c>
      <c r="E1309" s="9"/>
      <c r="F1309" s="12">
        <f t="shared" si="254"/>
        <v>573</v>
      </c>
      <c r="G1309" s="12">
        <f>G1310</f>
        <v>573</v>
      </c>
      <c r="H1309" s="12">
        <f>H1310</f>
        <v>0</v>
      </c>
      <c r="I1309" s="12">
        <f>SUM(J1309:K1309)</f>
        <v>573</v>
      </c>
      <c r="J1309" s="12">
        <f>J1310</f>
        <v>573</v>
      </c>
      <c r="K1309" s="12">
        <f>K1310</f>
        <v>0</v>
      </c>
    </row>
    <row r="1310" spans="1:11" ht="208.5" customHeight="1" x14ac:dyDescent="0.2">
      <c r="A1310" s="13" t="s">
        <v>17</v>
      </c>
      <c r="B1310" s="9"/>
      <c r="C1310" s="9" t="s">
        <v>209</v>
      </c>
      <c r="D1310" s="9" t="s">
        <v>164</v>
      </c>
      <c r="E1310" s="9" t="s">
        <v>11</v>
      </c>
      <c r="F1310" s="12">
        <f t="shared" si="254"/>
        <v>573</v>
      </c>
      <c r="G1310" s="12">
        <v>573</v>
      </c>
      <c r="H1310" s="12"/>
      <c r="I1310" s="12">
        <f t="shared" si="255"/>
        <v>573</v>
      </c>
      <c r="J1310" s="12">
        <v>573</v>
      </c>
      <c r="K1310" s="12"/>
    </row>
    <row r="1311" spans="1:11" ht="121.5" customHeight="1" x14ac:dyDescent="0.2">
      <c r="A1311" s="8" t="s">
        <v>352</v>
      </c>
      <c r="B1311" s="8" t="s">
        <v>353</v>
      </c>
      <c r="C1311" s="8"/>
      <c r="D1311" s="8"/>
      <c r="E1311" s="8"/>
      <c r="F1311" s="11">
        <f t="shared" si="254"/>
        <v>2274</v>
      </c>
      <c r="G1311" s="11">
        <f>G1312</f>
        <v>2274</v>
      </c>
      <c r="H1311" s="11">
        <f>H1312</f>
        <v>0</v>
      </c>
      <c r="I1311" s="11">
        <f t="shared" si="255"/>
        <v>2273</v>
      </c>
      <c r="J1311" s="11">
        <f>J1312</f>
        <v>2273</v>
      </c>
      <c r="K1311" s="11">
        <f>K1312</f>
        <v>0</v>
      </c>
    </row>
    <row r="1312" spans="1:11" ht="36" customHeight="1" x14ac:dyDescent="0.2">
      <c r="A1312" s="25" t="s">
        <v>878</v>
      </c>
      <c r="B1312" s="8"/>
      <c r="C1312" s="8" t="s">
        <v>208</v>
      </c>
      <c r="D1312" s="8"/>
      <c r="E1312" s="8"/>
      <c r="F1312" s="11">
        <f>SUM(G1312:H1312)</f>
        <v>2274</v>
      </c>
      <c r="G1312" s="11">
        <f>SUM(G1313,G1320)</f>
        <v>2274</v>
      </c>
      <c r="H1312" s="11">
        <f>SUM(H1313,H1320)</f>
        <v>0</v>
      </c>
      <c r="I1312" s="11">
        <f>SUM(J1312:K1312)</f>
        <v>2273</v>
      </c>
      <c r="J1312" s="11">
        <f>SUM(J1313,J1320)</f>
        <v>2273</v>
      </c>
      <c r="K1312" s="11">
        <f>SUM(K1313,K1320)</f>
        <v>0</v>
      </c>
    </row>
    <row r="1313" spans="1:11" ht="192.75" customHeight="1" x14ac:dyDescent="0.2">
      <c r="A1313" s="8" t="s">
        <v>217</v>
      </c>
      <c r="B1313" s="8"/>
      <c r="C1313" s="8" t="s">
        <v>218</v>
      </c>
      <c r="D1313" s="8"/>
      <c r="E1313" s="8"/>
      <c r="F1313" s="11">
        <f>SUM(G1313:H1313)</f>
        <v>2026</v>
      </c>
      <c r="G1313" s="11">
        <f>SUM(G1316)</f>
        <v>2026</v>
      </c>
      <c r="H1313" s="11">
        <f>SUM(H1316)</f>
        <v>0</v>
      </c>
      <c r="I1313" s="11">
        <f>SUM(J1313:K1313)</f>
        <v>2025</v>
      </c>
      <c r="J1313" s="11">
        <f>SUM(J1316)</f>
        <v>2025</v>
      </c>
      <c r="K1313" s="11">
        <f>SUM(K1316)</f>
        <v>0</v>
      </c>
    </row>
    <row r="1314" spans="1:11" ht="34.5" customHeight="1" x14ac:dyDescent="0.2">
      <c r="A1314" s="7" t="s">
        <v>146</v>
      </c>
      <c r="B1314" s="8"/>
      <c r="C1314" s="8" t="s">
        <v>218</v>
      </c>
      <c r="D1314" s="8" t="s">
        <v>147</v>
      </c>
      <c r="E1314" s="8"/>
      <c r="F1314" s="11">
        <f>G1314+H1314</f>
        <v>2026</v>
      </c>
      <c r="G1314" s="11">
        <f>G1315</f>
        <v>2026</v>
      </c>
      <c r="H1314" s="11">
        <f>H1315</f>
        <v>0</v>
      </c>
      <c r="I1314" s="11">
        <f>J1314+K1314</f>
        <v>2025</v>
      </c>
      <c r="J1314" s="11">
        <f>J1315</f>
        <v>2025</v>
      </c>
      <c r="K1314" s="11">
        <f>K1315</f>
        <v>0</v>
      </c>
    </row>
    <row r="1315" spans="1:11" ht="121.5" customHeight="1" x14ac:dyDescent="0.2">
      <c r="A1315" s="7" t="s">
        <v>148</v>
      </c>
      <c r="B1315" s="8"/>
      <c r="C1315" s="8" t="s">
        <v>218</v>
      </c>
      <c r="D1315" s="8" t="s">
        <v>149</v>
      </c>
      <c r="E1315" s="8"/>
      <c r="F1315" s="11">
        <f>G1315+H1315</f>
        <v>2026</v>
      </c>
      <c r="G1315" s="11">
        <f>G1316</f>
        <v>2026</v>
      </c>
      <c r="H1315" s="11">
        <f>H1316</f>
        <v>0</v>
      </c>
      <c r="I1315" s="11">
        <f>J1315+K1315</f>
        <v>2025</v>
      </c>
      <c r="J1315" s="11">
        <f>J1316</f>
        <v>2025</v>
      </c>
      <c r="K1315" s="11">
        <f>K1316</f>
        <v>0</v>
      </c>
    </row>
    <row r="1316" spans="1:11" ht="70.5" customHeight="1" x14ac:dyDescent="0.2">
      <c r="A1316" s="9" t="s">
        <v>335</v>
      </c>
      <c r="B1316" s="9"/>
      <c r="C1316" s="9" t="s">
        <v>218</v>
      </c>
      <c r="D1316" s="9" t="s">
        <v>150</v>
      </c>
      <c r="E1316" s="9"/>
      <c r="F1316" s="12">
        <f>SUM(G1316:H1316)</f>
        <v>2026</v>
      </c>
      <c r="G1316" s="12">
        <f>SUM(G1317:G1319)</f>
        <v>2026</v>
      </c>
      <c r="H1316" s="12">
        <f>SUM(H1317:H1319)</f>
        <v>0</v>
      </c>
      <c r="I1316" s="12">
        <f>SUM(J1316:K1316)</f>
        <v>2025</v>
      </c>
      <c r="J1316" s="12">
        <f>SUM(J1317:J1319)</f>
        <v>2025</v>
      </c>
      <c r="K1316" s="12">
        <f>SUM(K1317:K1319)</f>
        <v>0</v>
      </c>
    </row>
    <row r="1317" spans="1:11" ht="207" customHeight="1" x14ac:dyDescent="0.2">
      <c r="A1317" s="13" t="s">
        <v>17</v>
      </c>
      <c r="B1317" s="9"/>
      <c r="C1317" s="9" t="s">
        <v>218</v>
      </c>
      <c r="D1317" s="9" t="s">
        <v>150</v>
      </c>
      <c r="E1317" s="9" t="s">
        <v>11</v>
      </c>
      <c r="F1317" s="12">
        <f>SUM(G1317:H1317)</f>
        <v>1660</v>
      </c>
      <c r="G1317" s="12">
        <f>1894-234</f>
        <v>1660</v>
      </c>
      <c r="H1317" s="12"/>
      <c r="I1317" s="12">
        <f>SUM(J1317:K1317)</f>
        <v>1652</v>
      </c>
      <c r="J1317" s="12">
        <f>1894-242</f>
        <v>1652</v>
      </c>
      <c r="K1317" s="12"/>
    </row>
    <row r="1318" spans="1:11" ht="93" customHeight="1" x14ac:dyDescent="0.2">
      <c r="A1318" s="9" t="s">
        <v>18</v>
      </c>
      <c r="B1318" s="9"/>
      <c r="C1318" s="9" t="s">
        <v>218</v>
      </c>
      <c r="D1318" s="9" t="s">
        <v>150</v>
      </c>
      <c r="E1318" s="9" t="s">
        <v>12</v>
      </c>
      <c r="F1318" s="12">
        <f>SUM(G1318:H1318)</f>
        <v>324</v>
      </c>
      <c r="G1318" s="12">
        <f>542-218</f>
        <v>324</v>
      </c>
      <c r="H1318" s="12"/>
      <c r="I1318" s="12">
        <f>SUM(J1318:K1318)</f>
        <v>331</v>
      </c>
      <c r="J1318" s="12">
        <f>549-218</f>
        <v>331</v>
      </c>
      <c r="K1318" s="12"/>
    </row>
    <row r="1319" spans="1:11" ht="38.25" customHeight="1" x14ac:dyDescent="0.2">
      <c r="A1319" s="9" t="s">
        <v>15</v>
      </c>
      <c r="B1319" s="9"/>
      <c r="C1319" s="9" t="s">
        <v>218</v>
      </c>
      <c r="D1319" s="9" t="s">
        <v>150</v>
      </c>
      <c r="E1319" s="9" t="s">
        <v>14</v>
      </c>
      <c r="F1319" s="12">
        <f>SUM(G1319:H1319)</f>
        <v>42</v>
      </c>
      <c r="G1319" s="12">
        <f>43-1</f>
        <v>42</v>
      </c>
      <c r="H1319" s="12"/>
      <c r="I1319" s="12">
        <f>SUM(J1319:K1319)</f>
        <v>42</v>
      </c>
      <c r="J1319" s="12">
        <f>43-1</f>
        <v>42</v>
      </c>
      <c r="K1319" s="12"/>
    </row>
    <row r="1320" spans="1:11" ht="47.25" x14ac:dyDescent="0.2">
      <c r="A1320" s="25" t="s">
        <v>879</v>
      </c>
      <c r="B1320" s="8"/>
      <c r="C1320" s="8" t="s">
        <v>209</v>
      </c>
      <c r="D1320" s="8"/>
      <c r="E1320" s="8"/>
      <c r="F1320" s="11">
        <f>SUM(G1320:H1320)</f>
        <v>248</v>
      </c>
      <c r="G1320" s="11">
        <f>SUM(G1323)</f>
        <v>248</v>
      </c>
      <c r="H1320" s="11">
        <f>SUM(H1323)</f>
        <v>0</v>
      </c>
      <c r="I1320" s="11">
        <f>SUM(J1320:K1320)</f>
        <v>248</v>
      </c>
      <c r="J1320" s="11">
        <f>SUM(J1323)</f>
        <v>248</v>
      </c>
      <c r="K1320" s="11">
        <f>SUM(K1323)</f>
        <v>0</v>
      </c>
    </row>
    <row r="1321" spans="1:11" ht="36.75" customHeight="1" x14ac:dyDescent="0.2">
      <c r="A1321" s="7" t="s">
        <v>146</v>
      </c>
      <c r="B1321" s="8"/>
      <c r="C1321" s="8" t="s">
        <v>209</v>
      </c>
      <c r="D1321" s="8" t="s">
        <v>147</v>
      </c>
      <c r="E1321" s="8"/>
      <c r="F1321" s="11">
        <f>G1321+H1321</f>
        <v>248</v>
      </c>
      <c r="G1321" s="11">
        <f>G1322</f>
        <v>248</v>
      </c>
      <c r="H1321" s="11">
        <f>H1322</f>
        <v>0</v>
      </c>
      <c r="I1321" s="11">
        <f>J1321+K1321</f>
        <v>248</v>
      </c>
      <c r="J1321" s="11">
        <f>J1322</f>
        <v>248</v>
      </c>
      <c r="K1321" s="11">
        <f>K1322</f>
        <v>0</v>
      </c>
    </row>
    <row r="1322" spans="1:11" ht="122.25" customHeight="1" x14ac:dyDescent="0.2">
      <c r="A1322" s="7" t="s">
        <v>148</v>
      </c>
      <c r="B1322" s="8"/>
      <c r="C1322" s="8" t="s">
        <v>209</v>
      </c>
      <c r="D1322" s="8" t="s">
        <v>149</v>
      </c>
      <c r="E1322" s="8"/>
      <c r="F1322" s="11">
        <f>G1322+H1322</f>
        <v>248</v>
      </c>
      <c r="G1322" s="11">
        <f>G1323</f>
        <v>248</v>
      </c>
      <c r="H1322" s="11">
        <f>H1323</f>
        <v>0</v>
      </c>
      <c r="I1322" s="11">
        <f>J1322+K1322</f>
        <v>248</v>
      </c>
      <c r="J1322" s="11">
        <f>J1323</f>
        <v>248</v>
      </c>
      <c r="K1322" s="11">
        <f>K1323</f>
        <v>0</v>
      </c>
    </row>
    <row r="1323" spans="1:11" ht="105.75" customHeight="1" x14ac:dyDescent="0.2">
      <c r="A1323" s="9" t="s">
        <v>34</v>
      </c>
      <c r="B1323" s="9"/>
      <c r="C1323" s="9" t="s">
        <v>209</v>
      </c>
      <c r="D1323" s="9" t="s">
        <v>164</v>
      </c>
      <c r="E1323" s="9"/>
      <c r="F1323" s="12">
        <f t="shared" ref="F1323:F1324" si="258">SUM(G1323:H1323)</f>
        <v>248</v>
      </c>
      <c r="G1323" s="12">
        <f>SUM(G1324)</f>
        <v>248</v>
      </c>
      <c r="H1323" s="12">
        <f>SUM(H1324)</f>
        <v>0</v>
      </c>
      <c r="I1323" s="12">
        <f t="shared" ref="I1323:I1324" si="259">SUM(J1323:K1323)</f>
        <v>248</v>
      </c>
      <c r="J1323" s="12">
        <f>SUM(J1324)</f>
        <v>248</v>
      </c>
      <c r="K1323" s="12">
        <f>SUM(K1324)</f>
        <v>0</v>
      </c>
    </row>
    <row r="1324" spans="1:11" ht="219.75" customHeight="1" x14ac:dyDescent="0.2">
      <c r="A1324" s="13" t="s">
        <v>17</v>
      </c>
      <c r="B1324" s="9"/>
      <c r="C1324" s="9" t="s">
        <v>209</v>
      </c>
      <c r="D1324" s="9" t="s">
        <v>164</v>
      </c>
      <c r="E1324" s="9" t="s">
        <v>11</v>
      </c>
      <c r="F1324" s="12">
        <f t="shared" si="258"/>
        <v>248</v>
      </c>
      <c r="G1324" s="12">
        <v>248</v>
      </c>
      <c r="H1324" s="12"/>
      <c r="I1324" s="12">
        <f t="shared" si="259"/>
        <v>248</v>
      </c>
      <c r="J1324" s="12">
        <v>248</v>
      </c>
      <c r="K1324" s="12"/>
    </row>
    <row r="1325" spans="1:11" ht="109.5" customHeight="1" x14ac:dyDescent="0.2">
      <c r="A1325" s="8" t="s">
        <v>354</v>
      </c>
      <c r="B1325" s="8" t="s">
        <v>355</v>
      </c>
      <c r="C1325" s="8"/>
      <c r="D1325" s="8"/>
      <c r="E1325" s="8"/>
      <c r="F1325" s="11">
        <f>SUM(G1325:H1325)</f>
        <v>2575</v>
      </c>
      <c r="G1325" s="11">
        <f>G1326</f>
        <v>2395</v>
      </c>
      <c r="H1325" s="11">
        <f>H1326</f>
        <v>180</v>
      </c>
      <c r="I1325" s="11">
        <f>SUM(J1325:K1325)</f>
        <v>2389</v>
      </c>
      <c r="J1325" s="11">
        <f>J1326</f>
        <v>2389</v>
      </c>
      <c r="K1325" s="11">
        <f>K1326</f>
        <v>0</v>
      </c>
    </row>
    <row r="1326" spans="1:11" ht="47.25" customHeight="1" x14ac:dyDescent="0.2">
      <c r="A1326" s="25" t="s">
        <v>878</v>
      </c>
      <c r="B1326" s="8"/>
      <c r="C1326" s="8" t="s">
        <v>208</v>
      </c>
      <c r="D1326" s="8"/>
      <c r="E1326" s="8"/>
      <c r="F1326" s="11">
        <f t="shared" ref="F1326:F1339" si="260">SUM(G1326:H1326)</f>
        <v>2575</v>
      </c>
      <c r="G1326" s="11">
        <f>G1327+G1334</f>
        <v>2395</v>
      </c>
      <c r="H1326" s="11">
        <f>H1327+H1334</f>
        <v>180</v>
      </c>
      <c r="I1326" s="11">
        <f t="shared" ref="I1326:I1339" si="261">SUM(J1326:K1326)</f>
        <v>2389</v>
      </c>
      <c r="J1326" s="11">
        <f>J1327+J1334</f>
        <v>2389</v>
      </c>
      <c r="K1326" s="11">
        <f>K1327+K1334</f>
        <v>0</v>
      </c>
    </row>
    <row r="1327" spans="1:11" ht="189" customHeight="1" x14ac:dyDescent="0.2">
      <c r="A1327" s="8" t="s">
        <v>217</v>
      </c>
      <c r="B1327" s="8"/>
      <c r="C1327" s="8" t="s">
        <v>218</v>
      </c>
      <c r="D1327" s="8"/>
      <c r="E1327" s="8"/>
      <c r="F1327" s="11">
        <f t="shared" si="260"/>
        <v>2002</v>
      </c>
      <c r="G1327" s="11">
        <f t="shared" ref="G1327:K1329" si="262">G1328</f>
        <v>1822</v>
      </c>
      <c r="H1327" s="11">
        <f t="shared" si="262"/>
        <v>180</v>
      </c>
      <c r="I1327" s="11">
        <f t="shared" si="261"/>
        <v>1816</v>
      </c>
      <c r="J1327" s="11">
        <f t="shared" si="262"/>
        <v>1816</v>
      </c>
      <c r="K1327" s="11">
        <f t="shared" si="262"/>
        <v>0</v>
      </c>
    </row>
    <row r="1328" spans="1:11" ht="40.5" customHeight="1" x14ac:dyDescent="0.2">
      <c r="A1328" s="7" t="s">
        <v>146</v>
      </c>
      <c r="B1328" s="8"/>
      <c r="C1328" s="8" t="s">
        <v>218</v>
      </c>
      <c r="D1328" s="8" t="s">
        <v>147</v>
      </c>
      <c r="E1328" s="8"/>
      <c r="F1328" s="11">
        <f t="shared" si="260"/>
        <v>2002</v>
      </c>
      <c r="G1328" s="11">
        <f t="shared" si="262"/>
        <v>1822</v>
      </c>
      <c r="H1328" s="11">
        <f t="shared" si="262"/>
        <v>180</v>
      </c>
      <c r="I1328" s="11">
        <f t="shared" si="261"/>
        <v>1816</v>
      </c>
      <c r="J1328" s="11">
        <f t="shared" si="262"/>
        <v>1816</v>
      </c>
      <c r="K1328" s="11">
        <f t="shared" si="262"/>
        <v>0</v>
      </c>
    </row>
    <row r="1329" spans="1:11" ht="119.25" customHeight="1" x14ac:dyDescent="0.2">
      <c r="A1329" s="7" t="s">
        <v>148</v>
      </c>
      <c r="B1329" s="8"/>
      <c r="C1329" s="8" t="s">
        <v>218</v>
      </c>
      <c r="D1329" s="8" t="s">
        <v>149</v>
      </c>
      <c r="E1329" s="8"/>
      <c r="F1329" s="11">
        <f t="shared" si="260"/>
        <v>2002</v>
      </c>
      <c r="G1329" s="11">
        <f t="shared" si="262"/>
        <v>1822</v>
      </c>
      <c r="H1329" s="11">
        <f t="shared" si="262"/>
        <v>180</v>
      </c>
      <c r="I1329" s="11">
        <f t="shared" si="261"/>
        <v>1816</v>
      </c>
      <c r="J1329" s="11">
        <f t="shared" si="262"/>
        <v>1816</v>
      </c>
      <c r="K1329" s="11">
        <f t="shared" si="262"/>
        <v>0</v>
      </c>
    </row>
    <row r="1330" spans="1:11" ht="79.5" customHeight="1" x14ac:dyDescent="0.2">
      <c r="A1330" s="9" t="s">
        <v>335</v>
      </c>
      <c r="B1330" s="9"/>
      <c r="C1330" s="9" t="s">
        <v>218</v>
      </c>
      <c r="D1330" s="9" t="s">
        <v>150</v>
      </c>
      <c r="E1330" s="9"/>
      <c r="F1330" s="12">
        <f t="shared" si="260"/>
        <v>2002</v>
      </c>
      <c r="G1330" s="12">
        <f>SUM(G1331:G1333)</f>
        <v>1822</v>
      </c>
      <c r="H1330" s="12">
        <f>SUM(H1331:H1333)</f>
        <v>180</v>
      </c>
      <c r="I1330" s="12">
        <f t="shared" si="261"/>
        <v>1816</v>
      </c>
      <c r="J1330" s="12">
        <f>SUM(J1331:J1333)</f>
        <v>1816</v>
      </c>
      <c r="K1330" s="12">
        <f>SUM(K1331:K1333)</f>
        <v>0</v>
      </c>
    </row>
    <row r="1331" spans="1:11" ht="213" customHeight="1" x14ac:dyDescent="0.2">
      <c r="A1331" s="13" t="s">
        <v>17</v>
      </c>
      <c r="B1331" s="9"/>
      <c r="C1331" s="9" t="s">
        <v>218</v>
      </c>
      <c r="D1331" s="9" t="s">
        <v>150</v>
      </c>
      <c r="E1331" s="9" t="s">
        <v>11</v>
      </c>
      <c r="F1331" s="12">
        <f t="shared" si="260"/>
        <v>1542</v>
      </c>
      <c r="G1331" s="12">
        <f>1776-234</f>
        <v>1542</v>
      </c>
      <c r="H1331" s="12"/>
      <c r="I1331" s="12">
        <f t="shared" si="261"/>
        <v>1534</v>
      </c>
      <c r="J1331" s="12">
        <f>1776-242</f>
        <v>1534</v>
      </c>
      <c r="K1331" s="12"/>
    </row>
    <row r="1332" spans="1:11" ht="93" customHeight="1" x14ac:dyDescent="0.2">
      <c r="A1332" s="9" t="s">
        <v>18</v>
      </c>
      <c r="B1332" s="9"/>
      <c r="C1332" s="9" t="s">
        <v>218</v>
      </c>
      <c r="D1332" s="9" t="s">
        <v>150</v>
      </c>
      <c r="E1332" s="9" t="s">
        <v>12</v>
      </c>
      <c r="F1332" s="12">
        <f t="shared" si="260"/>
        <v>411</v>
      </c>
      <c r="G1332" s="12">
        <f>400-169</f>
        <v>231</v>
      </c>
      <c r="H1332" s="12">
        <v>180</v>
      </c>
      <c r="I1332" s="12">
        <f t="shared" si="261"/>
        <v>233</v>
      </c>
      <c r="J1332" s="12">
        <f>392-159</f>
        <v>233</v>
      </c>
      <c r="K1332" s="12"/>
    </row>
    <row r="1333" spans="1:11" ht="43.5" customHeight="1" x14ac:dyDescent="0.2">
      <c r="A1333" s="9" t="s">
        <v>15</v>
      </c>
      <c r="B1333" s="9"/>
      <c r="C1333" s="9" t="s">
        <v>218</v>
      </c>
      <c r="D1333" s="9" t="s">
        <v>150</v>
      </c>
      <c r="E1333" s="9" t="s">
        <v>14</v>
      </c>
      <c r="F1333" s="12">
        <f t="shared" si="260"/>
        <v>49</v>
      </c>
      <c r="G1333" s="12">
        <f>50-1</f>
        <v>49</v>
      </c>
      <c r="H1333" s="12"/>
      <c r="I1333" s="12">
        <f t="shared" si="261"/>
        <v>49</v>
      </c>
      <c r="J1333" s="12">
        <f>50-1</f>
        <v>49</v>
      </c>
      <c r="K1333" s="12"/>
    </row>
    <row r="1334" spans="1:11" ht="47.25" x14ac:dyDescent="0.2">
      <c r="A1334" s="25" t="s">
        <v>879</v>
      </c>
      <c r="B1334" s="8"/>
      <c r="C1334" s="8" t="s">
        <v>209</v>
      </c>
      <c r="D1334" s="8"/>
      <c r="E1334" s="8"/>
      <c r="F1334" s="11">
        <f t="shared" si="260"/>
        <v>573</v>
      </c>
      <c r="G1334" s="11">
        <f t="shared" ref="G1334:K1336" si="263">G1335</f>
        <v>573</v>
      </c>
      <c r="H1334" s="11">
        <f t="shared" si="263"/>
        <v>0</v>
      </c>
      <c r="I1334" s="11">
        <f t="shared" si="261"/>
        <v>573</v>
      </c>
      <c r="J1334" s="11">
        <f t="shared" si="263"/>
        <v>573</v>
      </c>
      <c r="K1334" s="11">
        <f t="shared" si="263"/>
        <v>0</v>
      </c>
    </row>
    <row r="1335" spans="1:11" ht="37.5" customHeight="1" x14ac:dyDescent="0.2">
      <c r="A1335" s="7" t="s">
        <v>146</v>
      </c>
      <c r="B1335" s="8"/>
      <c r="C1335" s="8" t="s">
        <v>209</v>
      </c>
      <c r="D1335" s="8" t="s">
        <v>147</v>
      </c>
      <c r="E1335" s="8"/>
      <c r="F1335" s="11">
        <f t="shared" si="260"/>
        <v>573</v>
      </c>
      <c r="G1335" s="11">
        <f t="shared" si="263"/>
        <v>573</v>
      </c>
      <c r="H1335" s="11">
        <f t="shared" si="263"/>
        <v>0</v>
      </c>
      <c r="I1335" s="11">
        <f t="shared" si="261"/>
        <v>573</v>
      </c>
      <c r="J1335" s="11">
        <f t="shared" si="263"/>
        <v>573</v>
      </c>
      <c r="K1335" s="11">
        <f t="shared" si="263"/>
        <v>0</v>
      </c>
    </row>
    <row r="1336" spans="1:11" ht="123" customHeight="1" x14ac:dyDescent="0.2">
      <c r="A1336" s="7" t="s">
        <v>148</v>
      </c>
      <c r="B1336" s="8"/>
      <c r="C1336" s="8" t="s">
        <v>209</v>
      </c>
      <c r="D1336" s="8" t="s">
        <v>149</v>
      </c>
      <c r="E1336" s="8"/>
      <c r="F1336" s="11">
        <f t="shared" si="260"/>
        <v>573</v>
      </c>
      <c r="G1336" s="11">
        <f>G1337</f>
        <v>573</v>
      </c>
      <c r="H1336" s="11">
        <f t="shared" si="263"/>
        <v>0</v>
      </c>
      <c r="I1336" s="11">
        <f t="shared" si="261"/>
        <v>573</v>
      </c>
      <c r="J1336" s="11">
        <f t="shared" si="263"/>
        <v>573</v>
      </c>
      <c r="K1336" s="11">
        <f t="shared" si="263"/>
        <v>0</v>
      </c>
    </row>
    <row r="1337" spans="1:11" ht="109.5" customHeight="1" x14ac:dyDescent="0.2">
      <c r="A1337" s="9" t="s">
        <v>34</v>
      </c>
      <c r="B1337" s="9"/>
      <c r="C1337" s="9" t="s">
        <v>209</v>
      </c>
      <c r="D1337" s="9" t="s">
        <v>164</v>
      </c>
      <c r="E1337" s="9"/>
      <c r="F1337" s="12">
        <f t="shared" si="260"/>
        <v>573</v>
      </c>
      <c r="G1337" s="12">
        <f>G1338</f>
        <v>573</v>
      </c>
      <c r="H1337" s="12">
        <f>H1338</f>
        <v>0</v>
      </c>
      <c r="I1337" s="12">
        <f>SUM(J1337:K1337)</f>
        <v>573</v>
      </c>
      <c r="J1337" s="12">
        <f>J1338</f>
        <v>573</v>
      </c>
      <c r="K1337" s="12">
        <f>K1338</f>
        <v>0</v>
      </c>
    </row>
    <row r="1338" spans="1:11" ht="208.5" customHeight="1" x14ac:dyDescent="0.2">
      <c r="A1338" s="13" t="s">
        <v>17</v>
      </c>
      <c r="B1338" s="9"/>
      <c r="C1338" s="9" t="s">
        <v>209</v>
      </c>
      <c r="D1338" s="9" t="s">
        <v>164</v>
      </c>
      <c r="E1338" s="9" t="s">
        <v>11</v>
      </c>
      <c r="F1338" s="12">
        <f t="shared" si="260"/>
        <v>573</v>
      </c>
      <c r="G1338" s="12">
        <v>573</v>
      </c>
      <c r="H1338" s="12"/>
      <c r="I1338" s="12">
        <f t="shared" si="261"/>
        <v>573</v>
      </c>
      <c r="J1338" s="12">
        <v>573</v>
      </c>
      <c r="K1338" s="12"/>
    </row>
    <row r="1339" spans="1:11" ht="120" customHeight="1" x14ac:dyDescent="0.2">
      <c r="A1339" s="8" t="s">
        <v>356</v>
      </c>
      <c r="B1339" s="8" t="s">
        <v>357</v>
      </c>
      <c r="C1339" s="8"/>
      <c r="D1339" s="8"/>
      <c r="E1339" s="8"/>
      <c r="F1339" s="11">
        <f t="shared" si="260"/>
        <v>2884</v>
      </c>
      <c r="G1339" s="11">
        <f>G1340</f>
        <v>2721</v>
      </c>
      <c r="H1339" s="11">
        <f>H1340</f>
        <v>163</v>
      </c>
      <c r="I1339" s="11">
        <f t="shared" si="261"/>
        <v>2703</v>
      </c>
      <c r="J1339" s="11">
        <f>J1340</f>
        <v>2703</v>
      </c>
      <c r="K1339" s="11">
        <f>K1340</f>
        <v>0</v>
      </c>
    </row>
    <row r="1340" spans="1:11" ht="42" customHeight="1" x14ac:dyDescent="0.2">
      <c r="A1340" s="25" t="s">
        <v>878</v>
      </c>
      <c r="B1340" s="8"/>
      <c r="C1340" s="8" t="s">
        <v>208</v>
      </c>
      <c r="D1340" s="8"/>
      <c r="E1340" s="8"/>
      <c r="F1340" s="11">
        <f>SUM(G1340:H1340)</f>
        <v>2884</v>
      </c>
      <c r="G1340" s="11">
        <f>SUM(G1341,G1348)</f>
        <v>2721</v>
      </c>
      <c r="H1340" s="11">
        <f>SUM(H1341,H1348)</f>
        <v>163</v>
      </c>
      <c r="I1340" s="11">
        <f>SUM(J1340:K1340)</f>
        <v>2703</v>
      </c>
      <c r="J1340" s="11">
        <f>SUM(J1341,J1348)</f>
        <v>2703</v>
      </c>
      <c r="K1340" s="11">
        <f>SUM(K1341,K1348)</f>
        <v>0</v>
      </c>
    </row>
    <row r="1341" spans="1:11" ht="201" customHeight="1" x14ac:dyDescent="0.2">
      <c r="A1341" s="8" t="s">
        <v>217</v>
      </c>
      <c r="B1341" s="8"/>
      <c r="C1341" s="8" t="s">
        <v>218</v>
      </c>
      <c r="D1341" s="8"/>
      <c r="E1341" s="8"/>
      <c r="F1341" s="11">
        <f>SUM(G1341:H1341)</f>
        <v>2311</v>
      </c>
      <c r="G1341" s="11">
        <f>SUM(G1344)</f>
        <v>2148</v>
      </c>
      <c r="H1341" s="11">
        <f>SUM(H1344)</f>
        <v>163</v>
      </c>
      <c r="I1341" s="11">
        <f>SUM(J1341:K1341)</f>
        <v>2130</v>
      </c>
      <c r="J1341" s="11">
        <f>SUM(J1344)</f>
        <v>2130</v>
      </c>
      <c r="K1341" s="11">
        <f>SUM(K1344)</f>
        <v>0</v>
      </c>
    </row>
    <row r="1342" spans="1:11" ht="34.5" customHeight="1" x14ac:dyDescent="0.2">
      <c r="A1342" s="7" t="s">
        <v>146</v>
      </c>
      <c r="B1342" s="8"/>
      <c r="C1342" s="8" t="s">
        <v>218</v>
      </c>
      <c r="D1342" s="8" t="s">
        <v>147</v>
      </c>
      <c r="E1342" s="8"/>
      <c r="F1342" s="11">
        <f>G1342+H1342</f>
        <v>2311</v>
      </c>
      <c r="G1342" s="11">
        <f>G1343</f>
        <v>2148</v>
      </c>
      <c r="H1342" s="11">
        <f>H1343</f>
        <v>163</v>
      </c>
      <c r="I1342" s="11">
        <f>J1342+K1342</f>
        <v>2130</v>
      </c>
      <c r="J1342" s="11">
        <f>J1343</f>
        <v>2130</v>
      </c>
      <c r="K1342" s="11">
        <f>K1343</f>
        <v>0</v>
      </c>
    </row>
    <row r="1343" spans="1:11" ht="118.5" customHeight="1" x14ac:dyDescent="0.2">
      <c r="A1343" s="7" t="s">
        <v>148</v>
      </c>
      <c r="B1343" s="8"/>
      <c r="C1343" s="8" t="s">
        <v>218</v>
      </c>
      <c r="D1343" s="8" t="s">
        <v>149</v>
      </c>
      <c r="E1343" s="8"/>
      <c r="F1343" s="11">
        <f>G1343+H1343</f>
        <v>2311</v>
      </c>
      <c r="G1343" s="11">
        <f>G1344</f>
        <v>2148</v>
      </c>
      <c r="H1343" s="11">
        <f>H1344</f>
        <v>163</v>
      </c>
      <c r="I1343" s="11">
        <f>J1343+K1343</f>
        <v>2130</v>
      </c>
      <c r="J1343" s="11">
        <f>J1344</f>
        <v>2130</v>
      </c>
      <c r="K1343" s="11">
        <f>K1344</f>
        <v>0</v>
      </c>
    </row>
    <row r="1344" spans="1:11" ht="73.5" customHeight="1" x14ac:dyDescent="0.2">
      <c r="A1344" s="9" t="s">
        <v>335</v>
      </c>
      <c r="B1344" s="9"/>
      <c r="C1344" s="9" t="s">
        <v>218</v>
      </c>
      <c r="D1344" s="9" t="s">
        <v>150</v>
      </c>
      <c r="E1344" s="9"/>
      <c r="F1344" s="12">
        <f>SUM(G1344:H1344)</f>
        <v>2311</v>
      </c>
      <c r="G1344" s="12">
        <f>SUM(G1345:G1347)</f>
        <v>2148</v>
      </c>
      <c r="H1344" s="12">
        <f>SUM(H1345:H1347)</f>
        <v>163</v>
      </c>
      <c r="I1344" s="12">
        <f>SUM(J1344:K1344)</f>
        <v>2130</v>
      </c>
      <c r="J1344" s="12">
        <f>SUM(J1345:J1347)</f>
        <v>2130</v>
      </c>
      <c r="K1344" s="12">
        <f>SUM(K1345:K1347)</f>
        <v>0</v>
      </c>
    </row>
    <row r="1345" spans="1:11" ht="225" customHeight="1" x14ac:dyDescent="0.2">
      <c r="A1345" s="13" t="s">
        <v>17</v>
      </c>
      <c r="B1345" s="9"/>
      <c r="C1345" s="9" t="s">
        <v>218</v>
      </c>
      <c r="D1345" s="9" t="s">
        <v>150</v>
      </c>
      <c r="E1345" s="9" t="s">
        <v>11</v>
      </c>
      <c r="F1345" s="12">
        <f>SUM(G1345:H1345)</f>
        <v>1861</v>
      </c>
      <c r="G1345" s="12">
        <f>2095-234</f>
        <v>1861</v>
      </c>
      <c r="H1345" s="12"/>
      <c r="I1345" s="12">
        <f>SUM(J1345:K1345)</f>
        <v>1853</v>
      </c>
      <c r="J1345" s="12">
        <f>2095-242</f>
        <v>1853</v>
      </c>
      <c r="K1345" s="12"/>
    </row>
    <row r="1346" spans="1:11" ht="93" customHeight="1" x14ac:dyDescent="0.2">
      <c r="A1346" s="9" t="s">
        <v>18</v>
      </c>
      <c r="B1346" s="9"/>
      <c r="C1346" s="9" t="s">
        <v>218</v>
      </c>
      <c r="D1346" s="9" t="s">
        <v>150</v>
      </c>
      <c r="E1346" s="9" t="s">
        <v>12</v>
      </c>
      <c r="F1346" s="12">
        <f>SUM(G1346:H1346)</f>
        <v>427</v>
      </c>
      <c r="G1346" s="12">
        <f>435-171</f>
        <v>264</v>
      </c>
      <c r="H1346" s="12">
        <v>163</v>
      </c>
      <c r="I1346" s="12">
        <f>SUM(J1346:K1346)</f>
        <v>267</v>
      </c>
      <c r="J1346" s="12">
        <f>428-161</f>
        <v>267</v>
      </c>
      <c r="K1346" s="12"/>
    </row>
    <row r="1347" spans="1:11" ht="42" customHeight="1" x14ac:dyDescent="0.2">
      <c r="A1347" s="9" t="s">
        <v>15</v>
      </c>
      <c r="B1347" s="9"/>
      <c r="C1347" s="9" t="s">
        <v>218</v>
      </c>
      <c r="D1347" s="9" t="s">
        <v>150</v>
      </c>
      <c r="E1347" s="9" t="s">
        <v>14</v>
      </c>
      <c r="F1347" s="12">
        <f>SUM(G1347:H1347)</f>
        <v>23</v>
      </c>
      <c r="G1347" s="12">
        <f>24-1</f>
        <v>23</v>
      </c>
      <c r="H1347" s="12"/>
      <c r="I1347" s="12">
        <f>SUM(J1347:K1347)</f>
        <v>10</v>
      </c>
      <c r="J1347" s="12">
        <f>11-1</f>
        <v>10</v>
      </c>
      <c r="K1347" s="12"/>
    </row>
    <row r="1348" spans="1:11" ht="59.25" customHeight="1" x14ac:dyDescent="0.2">
      <c r="A1348" s="25" t="s">
        <v>879</v>
      </c>
      <c r="B1348" s="8"/>
      <c r="C1348" s="8" t="s">
        <v>209</v>
      </c>
      <c r="D1348" s="8"/>
      <c r="E1348" s="8"/>
      <c r="F1348" s="11">
        <f>SUM(G1348:H1348)</f>
        <v>573</v>
      </c>
      <c r="G1348" s="11">
        <f>SUM(G1351)</f>
        <v>573</v>
      </c>
      <c r="H1348" s="11">
        <f>SUM(H1351)</f>
        <v>0</v>
      </c>
      <c r="I1348" s="11">
        <f>SUM(J1348:K1348)</f>
        <v>573</v>
      </c>
      <c r="J1348" s="11">
        <f>SUM(J1351)</f>
        <v>573</v>
      </c>
      <c r="K1348" s="11">
        <f>SUM(K1351)</f>
        <v>0</v>
      </c>
    </row>
    <row r="1349" spans="1:11" ht="37.5" customHeight="1" x14ac:dyDescent="0.2">
      <c r="A1349" s="7" t="s">
        <v>146</v>
      </c>
      <c r="B1349" s="8"/>
      <c r="C1349" s="8" t="s">
        <v>209</v>
      </c>
      <c r="D1349" s="8" t="s">
        <v>147</v>
      </c>
      <c r="E1349" s="8"/>
      <c r="F1349" s="11">
        <f>G1349+H1349</f>
        <v>573</v>
      </c>
      <c r="G1349" s="11">
        <f>G1350</f>
        <v>573</v>
      </c>
      <c r="H1349" s="11">
        <f>H1350</f>
        <v>0</v>
      </c>
      <c r="I1349" s="11">
        <f>J1349+K1349</f>
        <v>573</v>
      </c>
      <c r="J1349" s="11">
        <f>J1350</f>
        <v>573</v>
      </c>
      <c r="K1349" s="11">
        <f>K1350</f>
        <v>0</v>
      </c>
    </row>
    <row r="1350" spans="1:11" ht="119.25" customHeight="1" x14ac:dyDescent="0.2">
      <c r="A1350" s="7" t="s">
        <v>148</v>
      </c>
      <c r="B1350" s="8"/>
      <c r="C1350" s="8" t="s">
        <v>209</v>
      </c>
      <c r="D1350" s="8" t="s">
        <v>149</v>
      </c>
      <c r="E1350" s="8"/>
      <c r="F1350" s="11">
        <f>G1350+H1350</f>
        <v>573</v>
      </c>
      <c r="G1350" s="11">
        <f>G1351</f>
        <v>573</v>
      </c>
      <c r="H1350" s="11">
        <f>H1351</f>
        <v>0</v>
      </c>
      <c r="I1350" s="11">
        <f>J1350+K1350</f>
        <v>573</v>
      </c>
      <c r="J1350" s="11">
        <f>J1351</f>
        <v>573</v>
      </c>
      <c r="K1350" s="11">
        <f>K1351</f>
        <v>0</v>
      </c>
    </row>
    <row r="1351" spans="1:11" ht="104.25" customHeight="1" x14ac:dyDescent="0.2">
      <c r="A1351" s="9" t="s">
        <v>34</v>
      </c>
      <c r="B1351" s="9"/>
      <c r="C1351" s="9" t="s">
        <v>209</v>
      </c>
      <c r="D1351" s="9" t="s">
        <v>164</v>
      </c>
      <c r="E1351" s="9"/>
      <c r="F1351" s="12">
        <f t="shared" ref="F1351:F1353" si="264">SUM(G1351:H1351)</f>
        <v>573</v>
      </c>
      <c r="G1351" s="12">
        <f>SUM(G1352)</f>
        <v>573</v>
      </c>
      <c r="H1351" s="12">
        <f>SUM(H1352)</f>
        <v>0</v>
      </c>
      <c r="I1351" s="12">
        <f t="shared" ref="I1351:I1353" si="265">SUM(J1351:K1351)</f>
        <v>573</v>
      </c>
      <c r="J1351" s="12">
        <f>SUM(J1352)</f>
        <v>573</v>
      </c>
      <c r="K1351" s="12">
        <f>SUM(K1352)</f>
        <v>0</v>
      </c>
    </row>
    <row r="1352" spans="1:11" ht="208.5" customHeight="1" x14ac:dyDescent="0.2">
      <c r="A1352" s="13" t="s">
        <v>17</v>
      </c>
      <c r="B1352" s="9"/>
      <c r="C1352" s="9" t="s">
        <v>209</v>
      </c>
      <c r="D1352" s="9" t="s">
        <v>164</v>
      </c>
      <c r="E1352" s="9" t="s">
        <v>11</v>
      </c>
      <c r="F1352" s="12">
        <f t="shared" si="264"/>
        <v>573</v>
      </c>
      <c r="G1352" s="12">
        <v>573</v>
      </c>
      <c r="H1352" s="12"/>
      <c r="I1352" s="12">
        <f t="shared" si="265"/>
        <v>573</v>
      </c>
      <c r="J1352" s="12">
        <v>573</v>
      </c>
      <c r="K1352" s="12"/>
    </row>
    <row r="1353" spans="1:11" ht="120.75" customHeight="1" x14ac:dyDescent="0.2">
      <c r="A1353" s="8" t="s">
        <v>358</v>
      </c>
      <c r="B1353" s="8" t="s">
        <v>359</v>
      </c>
      <c r="C1353" s="8"/>
      <c r="D1353" s="8"/>
      <c r="E1353" s="8"/>
      <c r="F1353" s="11">
        <f t="shared" si="264"/>
        <v>1900</v>
      </c>
      <c r="G1353" s="11">
        <f>G1354</f>
        <v>1701</v>
      </c>
      <c r="H1353" s="11">
        <f>H1354</f>
        <v>199</v>
      </c>
      <c r="I1353" s="11">
        <f t="shared" si="265"/>
        <v>1693</v>
      </c>
      <c r="J1353" s="11">
        <f>J1354</f>
        <v>1693</v>
      </c>
      <c r="K1353" s="11">
        <f>K1354</f>
        <v>0</v>
      </c>
    </row>
    <row r="1354" spans="1:11" ht="36.75" customHeight="1" x14ac:dyDescent="0.2">
      <c r="A1354" s="25" t="s">
        <v>878</v>
      </c>
      <c r="B1354" s="8"/>
      <c r="C1354" s="8" t="s">
        <v>208</v>
      </c>
      <c r="D1354" s="8"/>
      <c r="E1354" s="8"/>
      <c r="F1354" s="11">
        <f t="shared" ref="F1354:F1366" si="266">SUM(G1354:H1354)</f>
        <v>1900</v>
      </c>
      <c r="G1354" s="11">
        <f>G1355+G1361</f>
        <v>1701</v>
      </c>
      <c r="H1354" s="11">
        <f>H1355+H1361</f>
        <v>199</v>
      </c>
      <c r="I1354" s="11">
        <f t="shared" ref="I1354:I1366" si="267">SUM(J1354:K1354)</f>
        <v>1693</v>
      </c>
      <c r="J1354" s="11">
        <f>J1355+J1361</f>
        <v>1693</v>
      </c>
      <c r="K1354" s="11">
        <f>K1355+K1361</f>
        <v>0</v>
      </c>
    </row>
    <row r="1355" spans="1:11" ht="199.5" customHeight="1" x14ac:dyDescent="0.2">
      <c r="A1355" s="8" t="s">
        <v>217</v>
      </c>
      <c r="B1355" s="8"/>
      <c r="C1355" s="8" t="s">
        <v>218</v>
      </c>
      <c r="D1355" s="8"/>
      <c r="E1355" s="8"/>
      <c r="F1355" s="11">
        <f t="shared" si="266"/>
        <v>1657</v>
      </c>
      <c r="G1355" s="11">
        <f t="shared" ref="G1355:K1357" si="268">G1356</f>
        <v>1458</v>
      </c>
      <c r="H1355" s="11">
        <f t="shared" si="268"/>
        <v>199</v>
      </c>
      <c r="I1355" s="11">
        <f t="shared" si="267"/>
        <v>1450</v>
      </c>
      <c r="J1355" s="11">
        <f t="shared" si="268"/>
        <v>1450</v>
      </c>
      <c r="K1355" s="11">
        <f t="shared" si="268"/>
        <v>0</v>
      </c>
    </row>
    <row r="1356" spans="1:11" ht="33.75" customHeight="1" x14ac:dyDescent="0.2">
      <c r="A1356" s="7" t="s">
        <v>146</v>
      </c>
      <c r="B1356" s="8"/>
      <c r="C1356" s="8" t="s">
        <v>218</v>
      </c>
      <c r="D1356" s="8" t="s">
        <v>147</v>
      </c>
      <c r="E1356" s="8"/>
      <c r="F1356" s="11">
        <f t="shared" si="266"/>
        <v>1657</v>
      </c>
      <c r="G1356" s="11">
        <f t="shared" si="268"/>
        <v>1458</v>
      </c>
      <c r="H1356" s="11">
        <f t="shared" si="268"/>
        <v>199</v>
      </c>
      <c r="I1356" s="11">
        <f t="shared" si="267"/>
        <v>1450</v>
      </c>
      <c r="J1356" s="11">
        <f t="shared" si="268"/>
        <v>1450</v>
      </c>
      <c r="K1356" s="11">
        <f t="shared" si="268"/>
        <v>0</v>
      </c>
    </row>
    <row r="1357" spans="1:11" ht="120.75" customHeight="1" x14ac:dyDescent="0.2">
      <c r="A1357" s="7" t="s">
        <v>148</v>
      </c>
      <c r="B1357" s="8"/>
      <c r="C1357" s="8" t="s">
        <v>218</v>
      </c>
      <c r="D1357" s="8" t="s">
        <v>149</v>
      </c>
      <c r="E1357" s="8"/>
      <c r="F1357" s="11">
        <f t="shared" si="266"/>
        <v>1657</v>
      </c>
      <c r="G1357" s="11">
        <f t="shared" si="268"/>
        <v>1458</v>
      </c>
      <c r="H1357" s="11">
        <f t="shared" si="268"/>
        <v>199</v>
      </c>
      <c r="I1357" s="11">
        <f t="shared" si="267"/>
        <v>1450</v>
      </c>
      <c r="J1357" s="11">
        <f t="shared" si="268"/>
        <v>1450</v>
      </c>
      <c r="K1357" s="11">
        <f t="shared" si="268"/>
        <v>0</v>
      </c>
    </row>
    <row r="1358" spans="1:11" ht="71.25" customHeight="1" x14ac:dyDescent="0.2">
      <c r="A1358" s="9" t="s">
        <v>335</v>
      </c>
      <c r="B1358" s="9"/>
      <c r="C1358" s="9" t="s">
        <v>218</v>
      </c>
      <c r="D1358" s="9" t="s">
        <v>150</v>
      </c>
      <c r="E1358" s="9"/>
      <c r="F1358" s="12">
        <f t="shared" si="266"/>
        <v>1657</v>
      </c>
      <c r="G1358" s="12">
        <f>SUM(G1359:G1360)</f>
        <v>1458</v>
      </c>
      <c r="H1358" s="12">
        <f>SUM(H1359:H1360)</f>
        <v>199</v>
      </c>
      <c r="I1358" s="12">
        <f t="shared" si="267"/>
        <v>1450</v>
      </c>
      <c r="J1358" s="12">
        <f>SUM(J1359:J1360)</f>
        <v>1450</v>
      </c>
      <c r="K1358" s="12">
        <f>SUM(K1359:K1360)</f>
        <v>0</v>
      </c>
    </row>
    <row r="1359" spans="1:11" ht="210.75" customHeight="1" x14ac:dyDescent="0.2">
      <c r="A1359" s="13" t="s">
        <v>17</v>
      </c>
      <c r="B1359" s="9"/>
      <c r="C1359" s="9" t="s">
        <v>218</v>
      </c>
      <c r="D1359" s="9" t="s">
        <v>150</v>
      </c>
      <c r="E1359" s="9" t="s">
        <v>11</v>
      </c>
      <c r="F1359" s="12">
        <f t="shared" si="266"/>
        <v>1344</v>
      </c>
      <c r="G1359" s="12">
        <f>1578-234</f>
        <v>1344</v>
      </c>
      <c r="H1359" s="12"/>
      <c r="I1359" s="12">
        <f t="shared" si="267"/>
        <v>1336</v>
      </c>
      <c r="J1359" s="12">
        <f>1578-242</f>
        <v>1336</v>
      </c>
      <c r="K1359" s="12"/>
    </row>
    <row r="1360" spans="1:11" ht="93" customHeight="1" x14ac:dyDescent="0.2">
      <c r="A1360" s="9" t="s">
        <v>18</v>
      </c>
      <c r="B1360" s="9"/>
      <c r="C1360" s="9" t="s">
        <v>218</v>
      </c>
      <c r="D1360" s="9" t="s">
        <v>150</v>
      </c>
      <c r="E1360" s="9" t="s">
        <v>12</v>
      </c>
      <c r="F1360" s="12">
        <f t="shared" si="266"/>
        <v>313</v>
      </c>
      <c r="G1360" s="12">
        <f>305-191</f>
        <v>114</v>
      </c>
      <c r="H1360" s="12">
        <v>199</v>
      </c>
      <c r="I1360" s="12">
        <f t="shared" si="267"/>
        <v>114</v>
      </c>
      <c r="J1360" s="12">
        <f>295-181</f>
        <v>114</v>
      </c>
      <c r="K1360" s="12"/>
    </row>
    <row r="1361" spans="1:11" ht="47.25" x14ac:dyDescent="0.2">
      <c r="A1361" s="25" t="s">
        <v>879</v>
      </c>
      <c r="B1361" s="8"/>
      <c r="C1361" s="8" t="s">
        <v>209</v>
      </c>
      <c r="D1361" s="8"/>
      <c r="E1361" s="8"/>
      <c r="F1361" s="11">
        <f t="shared" si="266"/>
        <v>243</v>
      </c>
      <c r="G1361" s="11">
        <f t="shared" ref="G1361:K1364" si="269">G1362</f>
        <v>243</v>
      </c>
      <c r="H1361" s="11">
        <f t="shared" si="269"/>
        <v>0</v>
      </c>
      <c r="I1361" s="11">
        <f t="shared" si="267"/>
        <v>243</v>
      </c>
      <c r="J1361" s="11">
        <f t="shared" si="269"/>
        <v>243</v>
      </c>
      <c r="K1361" s="11">
        <f t="shared" si="269"/>
        <v>0</v>
      </c>
    </row>
    <row r="1362" spans="1:11" ht="36.75" customHeight="1" x14ac:dyDescent="0.2">
      <c r="A1362" s="7" t="s">
        <v>146</v>
      </c>
      <c r="B1362" s="8"/>
      <c r="C1362" s="8" t="s">
        <v>209</v>
      </c>
      <c r="D1362" s="8" t="s">
        <v>147</v>
      </c>
      <c r="E1362" s="8"/>
      <c r="F1362" s="11">
        <f t="shared" si="266"/>
        <v>243</v>
      </c>
      <c r="G1362" s="11">
        <f t="shared" si="269"/>
        <v>243</v>
      </c>
      <c r="H1362" s="11">
        <f t="shared" si="269"/>
        <v>0</v>
      </c>
      <c r="I1362" s="11">
        <f t="shared" si="267"/>
        <v>243</v>
      </c>
      <c r="J1362" s="11">
        <f t="shared" si="269"/>
        <v>243</v>
      </c>
      <c r="K1362" s="11">
        <f t="shared" si="269"/>
        <v>0</v>
      </c>
    </row>
    <row r="1363" spans="1:11" ht="119.25" customHeight="1" x14ac:dyDescent="0.2">
      <c r="A1363" s="7" t="s">
        <v>148</v>
      </c>
      <c r="B1363" s="8"/>
      <c r="C1363" s="8" t="s">
        <v>209</v>
      </c>
      <c r="D1363" s="8" t="s">
        <v>149</v>
      </c>
      <c r="E1363" s="8"/>
      <c r="F1363" s="11">
        <f t="shared" si="266"/>
        <v>243</v>
      </c>
      <c r="G1363" s="11">
        <f t="shared" si="269"/>
        <v>243</v>
      </c>
      <c r="H1363" s="11">
        <f t="shared" si="269"/>
        <v>0</v>
      </c>
      <c r="I1363" s="11">
        <f t="shared" si="267"/>
        <v>243</v>
      </c>
      <c r="J1363" s="11">
        <f t="shared" si="269"/>
        <v>243</v>
      </c>
      <c r="K1363" s="11">
        <f t="shared" si="269"/>
        <v>0</v>
      </c>
    </row>
    <row r="1364" spans="1:11" ht="101.25" customHeight="1" x14ac:dyDescent="0.2">
      <c r="A1364" s="9" t="s">
        <v>34</v>
      </c>
      <c r="B1364" s="9"/>
      <c r="C1364" s="9" t="s">
        <v>209</v>
      </c>
      <c r="D1364" s="9" t="s">
        <v>164</v>
      </c>
      <c r="E1364" s="9"/>
      <c r="F1364" s="12">
        <f t="shared" si="266"/>
        <v>243</v>
      </c>
      <c r="G1364" s="12">
        <f t="shared" si="269"/>
        <v>243</v>
      </c>
      <c r="H1364" s="12">
        <f t="shared" si="269"/>
        <v>0</v>
      </c>
      <c r="I1364" s="12">
        <f t="shared" si="267"/>
        <v>243</v>
      </c>
      <c r="J1364" s="12">
        <f t="shared" si="269"/>
        <v>243</v>
      </c>
      <c r="K1364" s="12">
        <f t="shared" si="269"/>
        <v>0</v>
      </c>
    </row>
    <row r="1365" spans="1:11" ht="218.25" customHeight="1" x14ac:dyDescent="0.2">
      <c r="A1365" s="13" t="s">
        <v>17</v>
      </c>
      <c r="B1365" s="9"/>
      <c r="C1365" s="9" t="s">
        <v>209</v>
      </c>
      <c r="D1365" s="9" t="s">
        <v>164</v>
      </c>
      <c r="E1365" s="9" t="s">
        <v>11</v>
      </c>
      <c r="F1365" s="12">
        <f t="shared" si="266"/>
        <v>243</v>
      </c>
      <c r="G1365" s="12">
        <v>243</v>
      </c>
      <c r="H1365" s="12"/>
      <c r="I1365" s="12">
        <f t="shared" si="267"/>
        <v>243</v>
      </c>
      <c r="J1365" s="12">
        <v>243</v>
      </c>
      <c r="K1365" s="12"/>
    </row>
    <row r="1366" spans="1:11" ht="120.75" customHeight="1" x14ac:dyDescent="0.2">
      <c r="A1366" s="8" t="s">
        <v>360</v>
      </c>
      <c r="B1366" s="8" t="s">
        <v>361</v>
      </c>
      <c r="C1366" s="8"/>
      <c r="D1366" s="8"/>
      <c r="E1366" s="8"/>
      <c r="F1366" s="11">
        <f t="shared" si="266"/>
        <v>3014.5</v>
      </c>
      <c r="G1366" s="11">
        <f>G1367</f>
        <v>2815</v>
      </c>
      <c r="H1366" s="11">
        <f>H1367</f>
        <v>199.5</v>
      </c>
      <c r="I1366" s="11">
        <f t="shared" si="267"/>
        <v>2803</v>
      </c>
      <c r="J1366" s="11">
        <f>J1367</f>
        <v>2803</v>
      </c>
      <c r="K1366" s="11">
        <f>K1367</f>
        <v>0</v>
      </c>
    </row>
    <row r="1367" spans="1:11" ht="38.25" customHeight="1" x14ac:dyDescent="0.2">
      <c r="A1367" s="25" t="s">
        <v>878</v>
      </c>
      <c r="B1367" s="8"/>
      <c r="C1367" s="8" t="s">
        <v>208</v>
      </c>
      <c r="D1367" s="8"/>
      <c r="E1367" s="8"/>
      <c r="F1367" s="11">
        <f t="shared" ref="F1367:F1380" si="270">SUM(G1367:H1367)</f>
        <v>3014.5</v>
      </c>
      <c r="G1367" s="11">
        <f>G1368+G1375</f>
        <v>2815</v>
      </c>
      <c r="H1367" s="11">
        <f>H1368+H1375</f>
        <v>199.5</v>
      </c>
      <c r="I1367" s="11">
        <f t="shared" ref="I1367:I1379" si="271">SUM(J1367:K1367)</f>
        <v>2803</v>
      </c>
      <c r="J1367" s="11">
        <f>J1368+J1375</f>
        <v>2803</v>
      </c>
      <c r="K1367" s="11">
        <f>K1368+K1375</f>
        <v>0</v>
      </c>
    </row>
    <row r="1368" spans="1:11" ht="206.25" customHeight="1" x14ac:dyDescent="0.2">
      <c r="A1368" s="8" t="s">
        <v>217</v>
      </c>
      <c r="B1368" s="8"/>
      <c r="C1368" s="8" t="s">
        <v>218</v>
      </c>
      <c r="D1368" s="8"/>
      <c r="E1368" s="8"/>
      <c r="F1368" s="11">
        <f t="shared" si="270"/>
        <v>2441.5</v>
      </c>
      <c r="G1368" s="11">
        <f t="shared" ref="G1368:K1370" si="272">G1369</f>
        <v>2242</v>
      </c>
      <c r="H1368" s="11">
        <f t="shared" si="272"/>
        <v>199.5</v>
      </c>
      <c r="I1368" s="11">
        <f t="shared" si="271"/>
        <v>2230</v>
      </c>
      <c r="J1368" s="11">
        <f t="shared" si="272"/>
        <v>2230</v>
      </c>
      <c r="K1368" s="11">
        <f t="shared" si="272"/>
        <v>0</v>
      </c>
    </row>
    <row r="1369" spans="1:11" ht="44.25" customHeight="1" x14ac:dyDescent="0.2">
      <c r="A1369" s="7" t="s">
        <v>146</v>
      </c>
      <c r="B1369" s="8"/>
      <c r="C1369" s="8" t="s">
        <v>218</v>
      </c>
      <c r="D1369" s="8" t="s">
        <v>147</v>
      </c>
      <c r="E1369" s="8"/>
      <c r="F1369" s="11">
        <f t="shared" si="270"/>
        <v>2441.5</v>
      </c>
      <c r="G1369" s="11">
        <f t="shared" si="272"/>
        <v>2242</v>
      </c>
      <c r="H1369" s="11">
        <f t="shared" si="272"/>
        <v>199.5</v>
      </c>
      <c r="I1369" s="11">
        <f t="shared" si="271"/>
        <v>2230</v>
      </c>
      <c r="J1369" s="11">
        <f t="shared" si="272"/>
        <v>2230</v>
      </c>
      <c r="K1369" s="11">
        <f t="shared" si="272"/>
        <v>0</v>
      </c>
    </row>
    <row r="1370" spans="1:11" ht="129.75" customHeight="1" x14ac:dyDescent="0.2">
      <c r="A1370" s="7" t="s">
        <v>148</v>
      </c>
      <c r="B1370" s="8"/>
      <c r="C1370" s="8" t="s">
        <v>218</v>
      </c>
      <c r="D1370" s="8" t="s">
        <v>149</v>
      </c>
      <c r="E1370" s="8"/>
      <c r="F1370" s="11">
        <f t="shared" si="270"/>
        <v>2441.5</v>
      </c>
      <c r="G1370" s="11">
        <f t="shared" si="272"/>
        <v>2242</v>
      </c>
      <c r="H1370" s="11">
        <f t="shared" si="272"/>
        <v>199.5</v>
      </c>
      <c r="I1370" s="11">
        <f t="shared" si="271"/>
        <v>2230</v>
      </c>
      <c r="J1370" s="11">
        <f t="shared" si="272"/>
        <v>2230</v>
      </c>
      <c r="K1370" s="11">
        <f t="shared" si="272"/>
        <v>0</v>
      </c>
    </row>
    <row r="1371" spans="1:11" ht="80.25" customHeight="1" x14ac:dyDescent="0.2">
      <c r="A1371" s="9" t="s">
        <v>335</v>
      </c>
      <c r="B1371" s="9"/>
      <c r="C1371" s="9" t="s">
        <v>218</v>
      </c>
      <c r="D1371" s="9" t="s">
        <v>150</v>
      </c>
      <c r="E1371" s="9"/>
      <c r="F1371" s="12">
        <f>SUM(G1371:H1371)</f>
        <v>2441.5</v>
      </c>
      <c r="G1371" s="12">
        <f>SUM(G1372:G1374)</f>
        <v>2242</v>
      </c>
      <c r="H1371" s="12">
        <f>H1372+H1373+H1374</f>
        <v>199.5</v>
      </c>
      <c r="I1371" s="12">
        <f t="shared" si="271"/>
        <v>2230</v>
      </c>
      <c r="J1371" s="12">
        <f>SUM(J1372:J1374)</f>
        <v>2230</v>
      </c>
      <c r="K1371" s="12">
        <f>SUM(K1372:K1374)</f>
        <v>0</v>
      </c>
    </row>
    <row r="1372" spans="1:11" ht="207.75" customHeight="1" x14ac:dyDescent="0.2">
      <c r="A1372" s="13" t="s">
        <v>17</v>
      </c>
      <c r="B1372" s="9"/>
      <c r="C1372" s="9" t="s">
        <v>218</v>
      </c>
      <c r="D1372" s="9" t="s">
        <v>150</v>
      </c>
      <c r="E1372" s="9" t="s">
        <v>11</v>
      </c>
      <c r="F1372" s="12">
        <f t="shared" si="270"/>
        <v>1868</v>
      </c>
      <c r="G1372" s="12">
        <f>2102-234</f>
        <v>1868</v>
      </c>
      <c r="H1372" s="12"/>
      <c r="I1372" s="12">
        <f t="shared" si="271"/>
        <v>1860</v>
      </c>
      <c r="J1372" s="12">
        <f>2102-242</f>
        <v>1860</v>
      </c>
      <c r="K1372" s="12"/>
    </row>
    <row r="1373" spans="1:11" ht="93" customHeight="1" x14ac:dyDescent="0.2">
      <c r="A1373" s="9" t="s">
        <v>18</v>
      </c>
      <c r="B1373" s="9"/>
      <c r="C1373" s="9" t="s">
        <v>218</v>
      </c>
      <c r="D1373" s="9" t="s">
        <v>150</v>
      </c>
      <c r="E1373" s="9" t="s">
        <v>12</v>
      </c>
      <c r="F1373" s="12">
        <f t="shared" si="270"/>
        <v>451.5</v>
      </c>
      <c r="G1373" s="12">
        <f>448-196</f>
        <v>252</v>
      </c>
      <c r="H1373" s="12">
        <v>199.5</v>
      </c>
      <c r="I1373" s="12">
        <f t="shared" si="271"/>
        <v>248</v>
      </c>
      <c r="J1373" s="12">
        <f>444-196</f>
        <v>248</v>
      </c>
      <c r="K1373" s="12"/>
    </row>
    <row r="1374" spans="1:11" ht="33" x14ac:dyDescent="0.2">
      <c r="A1374" s="9" t="s">
        <v>15</v>
      </c>
      <c r="B1374" s="9"/>
      <c r="C1374" s="9" t="s">
        <v>218</v>
      </c>
      <c r="D1374" s="9" t="s">
        <v>150</v>
      </c>
      <c r="E1374" s="9" t="s">
        <v>14</v>
      </c>
      <c r="F1374" s="12">
        <f t="shared" si="270"/>
        <v>122</v>
      </c>
      <c r="G1374" s="12">
        <f>123-1</f>
        <v>122</v>
      </c>
      <c r="H1374" s="12"/>
      <c r="I1374" s="12">
        <f t="shared" si="271"/>
        <v>122</v>
      </c>
      <c r="J1374" s="12">
        <f>123-1</f>
        <v>122</v>
      </c>
      <c r="K1374" s="12"/>
    </row>
    <row r="1375" spans="1:11" ht="63.75" customHeight="1" x14ac:dyDescent="0.2">
      <c r="A1375" s="25" t="s">
        <v>879</v>
      </c>
      <c r="B1375" s="8"/>
      <c r="C1375" s="8" t="s">
        <v>209</v>
      </c>
      <c r="D1375" s="8"/>
      <c r="E1375" s="8"/>
      <c r="F1375" s="11">
        <f t="shared" si="270"/>
        <v>573</v>
      </c>
      <c r="G1375" s="11">
        <f t="shared" ref="G1375:K1378" si="273">G1376</f>
        <v>573</v>
      </c>
      <c r="H1375" s="11">
        <f t="shared" si="273"/>
        <v>0</v>
      </c>
      <c r="I1375" s="11">
        <f t="shared" si="271"/>
        <v>573</v>
      </c>
      <c r="J1375" s="11">
        <f t="shared" si="273"/>
        <v>573</v>
      </c>
      <c r="K1375" s="11">
        <f t="shared" si="273"/>
        <v>0</v>
      </c>
    </row>
    <row r="1376" spans="1:11" ht="40.5" customHeight="1" x14ac:dyDescent="0.2">
      <c r="A1376" s="7" t="s">
        <v>146</v>
      </c>
      <c r="B1376" s="8"/>
      <c r="C1376" s="8" t="s">
        <v>209</v>
      </c>
      <c r="D1376" s="8" t="s">
        <v>147</v>
      </c>
      <c r="E1376" s="8"/>
      <c r="F1376" s="11">
        <f t="shared" si="270"/>
        <v>573</v>
      </c>
      <c r="G1376" s="11">
        <f t="shared" si="273"/>
        <v>573</v>
      </c>
      <c r="H1376" s="11">
        <f t="shared" si="273"/>
        <v>0</v>
      </c>
      <c r="I1376" s="11">
        <f t="shared" si="271"/>
        <v>573</v>
      </c>
      <c r="J1376" s="11">
        <f t="shared" si="273"/>
        <v>573</v>
      </c>
      <c r="K1376" s="11">
        <f t="shared" si="273"/>
        <v>0</v>
      </c>
    </row>
    <row r="1377" spans="1:11" ht="132" customHeight="1" x14ac:dyDescent="0.2">
      <c r="A1377" s="7" t="s">
        <v>148</v>
      </c>
      <c r="B1377" s="8"/>
      <c r="C1377" s="8" t="s">
        <v>209</v>
      </c>
      <c r="D1377" s="8" t="s">
        <v>149</v>
      </c>
      <c r="E1377" s="8"/>
      <c r="F1377" s="11">
        <f t="shared" si="270"/>
        <v>573</v>
      </c>
      <c r="G1377" s="11">
        <f t="shared" si="273"/>
        <v>573</v>
      </c>
      <c r="H1377" s="11">
        <f t="shared" si="273"/>
        <v>0</v>
      </c>
      <c r="I1377" s="11">
        <f t="shared" si="271"/>
        <v>573</v>
      </c>
      <c r="J1377" s="11">
        <f t="shared" si="273"/>
        <v>573</v>
      </c>
      <c r="K1377" s="11">
        <f t="shared" si="273"/>
        <v>0</v>
      </c>
    </row>
    <row r="1378" spans="1:11" ht="111.75" customHeight="1" x14ac:dyDescent="0.2">
      <c r="A1378" s="9" t="s">
        <v>34</v>
      </c>
      <c r="B1378" s="9"/>
      <c r="C1378" s="9" t="s">
        <v>209</v>
      </c>
      <c r="D1378" s="9" t="s">
        <v>164</v>
      </c>
      <c r="E1378" s="9"/>
      <c r="F1378" s="12">
        <f t="shared" si="270"/>
        <v>573</v>
      </c>
      <c r="G1378" s="12">
        <f t="shared" si="273"/>
        <v>573</v>
      </c>
      <c r="H1378" s="12">
        <f t="shared" si="273"/>
        <v>0</v>
      </c>
      <c r="I1378" s="12">
        <f t="shared" si="271"/>
        <v>573</v>
      </c>
      <c r="J1378" s="12">
        <f t="shared" si="273"/>
        <v>573</v>
      </c>
      <c r="K1378" s="12">
        <f t="shared" si="273"/>
        <v>0</v>
      </c>
    </row>
    <row r="1379" spans="1:11" ht="208.5" customHeight="1" x14ac:dyDescent="0.2">
      <c r="A1379" s="13" t="s">
        <v>17</v>
      </c>
      <c r="B1379" s="9"/>
      <c r="C1379" s="9" t="s">
        <v>209</v>
      </c>
      <c r="D1379" s="9" t="s">
        <v>164</v>
      </c>
      <c r="E1379" s="9" t="s">
        <v>11</v>
      </c>
      <c r="F1379" s="12">
        <f t="shared" si="270"/>
        <v>573</v>
      </c>
      <c r="G1379" s="12">
        <v>573</v>
      </c>
      <c r="H1379" s="12"/>
      <c r="I1379" s="12">
        <f t="shared" si="271"/>
        <v>573</v>
      </c>
      <c r="J1379" s="12">
        <v>573</v>
      </c>
      <c r="K1379" s="12"/>
    </row>
    <row r="1380" spans="1:11" ht="126.75" customHeight="1" x14ac:dyDescent="0.2">
      <c r="A1380" s="8" t="s">
        <v>362</v>
      </c>
      <c r="B1380" s="8" t="s">
        <v>363</v>
      </c>
      <c r="C1380" s="8"/>
      <c r="D1380" s="8"/>
      <c r="E1380" s="8"/>
      <c r="F1380" s="11">
        <f t="shared" si="270"/>
        <v>2298</v>
      </c>
      <c r="G1380" s="11">
        <f>G1381</f>
        <v>2072</v>
      </c>
      <c r="H1380" s="11">
        <f>H1381</f>
        <v>226</v>
      </c>
      <c r="I1380" s="11">
        <f>SUM(J1380:K1380)</f>
        <v>2056</v>
      </c>
      <c r="J1380" s="11">
        <f>J1381</f>
        <v>2056</v>
      </c>
      <c r="K1380" s="11">
        <f>K1381</f>
        <v>0</v>
      </c>
    </row>
    <row r="1381" spans="1:11" ht="38.25" customHeight="1" x14ac:dyDescent="0.2">
      <c r="A1381" s="25" t="s">
        <v>878</v>
      </c>
      <c r="B1381" s="8"/>
      <c r="C1381" s="8" t="s">
        <v>208</v>
      </c>
      <c r="D1381" s="8"/>
      <c r="E1381" s="8"/>
      <c r="F1381" s="11">
        <f t="shared" ref="F1381:F1394" si="274">SUM(G1381:H1381)</f>
        <v>2298</v>
      </c>
      <c r="G1381" s="11">
        <f>G1382+G1389</f>
        <v>2072</v>
      </c>
      <c r="H1381" s="11">
        <f>H1382+H1389</f>
        <v>226</v>
      </c>
      <c r="I1381" s="11">
        <f t="shared" ref="I1381:I1394" si="275">SUM(J1381:K1381)</f>
        <v>2056</v>
      </c>
      <c r="J1381" s="11">
        <f>J1382+J1389</f>
        <v>2056</v>
      </c>
      <c r="K1381" s="11">
        <f>K1382+K1389</f>
        <v>0</v>
      </c>
    </row>
    <row r="1382" spans="1:11" ht="201" customHeight="1" x14ac:dyDescent="0.2">
      <c r="A1382" s="8" t="s">
        <v>217</v>
      </c>
      <c r="B1382" s="8"/>
      <c r="C1382" s="8" t="s">
        <v>218</v>
      </c>
      <c r="D1382" s="8"/>
      <c r="E1382" s="8"/>
      <c r="F1382" s="11">
        <f t="shared" si="274"/>
        <v>2050</v>
      </c>
      <c r="G1382" s="11">
        <f t="shared" ref="G1382:K1384" si="276">G1383</f>
        <v>1824</v>
      </c>
      <c r="H1382" s="11">
        <f t="shared" si="276"/>
        <v>226</v>
      </c>
      <c r="I1382" s="11">
        <f t="shared" si="275"/>
        <v>1808</v>
      </c>
      <c r="J1382" s="11">
        <f t="shared" si="276"/>
        <v>1808</v>
      </c>
      <c r="K1382" s="11">
        <f t="shared" si="276"/>
        <v>0</v>
      </c>
    </row>
    <row r="1383" spans="1:11" ht="42.75" customHeight="1" x14ac:dyDescent="0.2">
      <c r="A1383" s="7" t="s">
        <v>146</v>
      </c>
      <c r="B1383" s="8"/>
      <c r="C1383" s="8" t="s">
        <v>218</v>
      </c>
      <c r="D1383" s="8" t="s">
        <v>147</v>
      </c>
      <c r="E1383" s="8"/>
      <c r="F1383" s="11">
        <f t="shared" si="274"/>
        <v>2050</v>
      </c>
      <c r="G1383" s="11">
        <f t="shared" si="276"/>
        <v>1824</v>
      </c>
      <c r="H1383" s="11">
        <f t="shared" si="276"/>
        <v>226</v>
      </c>
      <c r="I1383" s="11">
        <f t="shared" si="275"/>
        <v>1808</v>
      </c>
      <c r="J1383" s="11">
        <f t="shared" si="276"/>
        <v>1808</v>
      </c>
      <c r="K1383" s="11">
        <f t="shared" si="276"/>
        <v>0</v>
      </c>
    </row>
    <row r="1384" spans="1:11" ht="122.25" customHeight="1" x14ac:dyDescent="0.2">
      <c r="A1384" s="7" t="s">
        <v>148</v>
      </c>
      <c r="B1384" s="8"/>
      <c r="C1384" s="8" t="s">
        <v>218</v>
      </c>
      <c r="D1384" s="8" t="s">
        <v>149</v>
      </c>
      <c r="E1384" s="8"/>
      <c r="F1384" s="11">
        <f t="shared" si="274"/>
        <v>2050</v>
      </c>
      <c r="G1384" s="11">
        <f t="shared" si="276"/>
        <v>1824</v>
      </c>
      <c r="H1384" s="11">
        <f t="shared" si="276"/>
        <v>226</v>
      </c>
      <c r="I1384" s="11">
        <f t="shared" si="275"/>
        <v>1808</v>
      </c>
      <c r="J1384" s="11">
        <f t="shared" si="276"/>
        <v>1808</v>
      </c>
      <c r="K1384" s="11">
        <f t="shared" si="276"/>
        <v>0</v>
      </c>
    </row>
    <row r="1385" spans="1:11" ht="71.25" customHeight="1" x14ac:dyDescent="0.2">
      <c r="A1385" s="9" t="s">
        <v>335</v>
      </c>
      <c r="B1385" s="9"/>
      <c r="C1385" s="9" t="s">
        <v>218</v>
      </c>
      <c r="D1385" s="9" t="s">
        <v>150</v>
      </c>
      <c r="E1385" s="9"/>
      <c r="F1385" s="12">
        <f t="shared" si="274"/>
        <v>2050</v>
      </c>
      <c r="G1385" s="12">
        <f>SUM(G1386:G1388)</f>
        <v>1824</v>
      </c>
      <c r="H1385" s="12">
        <f>SUM(H1386:H1388)</f>
        <v>226</v>
      </c>
      <c r="I1385" s="12">
        <f t="shared" si="275"/>
        <v>1808</v>
      </c>
      <c r="J1385" s="12">
        <f>SUM(J1386:J1388)</f>
        <v>1808</v>
      </c>
      <c r="K1385" s="12">
        <f>SUM(K1386:K1388)</f>
        <v>0</v>
      </c>
    </row>
    <row r="1386" spans="1:11" ht="206.25" customHeight="1" x14ac:dyDescent="0.2">
      <c r="A1386" s="13" t="s">
        <v>17</v>
      </c>
      <c r="B1386" s="9"/>
      <c r="C1386" s="9" t="s">
        <v>218</v>
      </c>
      <c r="D1386" s="9" t="s">
        <v>150</v>
      </c>
      <c r="E1386" s="9" t="s">
        <v>11</v>
      </c>
      <c r="F1386" s="12">
        <f t="shared" si="274"/>
        <v>1548</v>
      </c>
      <c r="G1386" s="12">
        <f>1782-234</f>
        <v>1548</v>
      </c>
      <c r="H1386" s="12"/>
      <c r="I1386" s="12">
        <f t="shared" si="275"/>
        <v>1540</v>
      </c>
      <c r="J1386" s="12">
        <f>1782-242</f>
        <v>1540</v>
      </c>
      <c r="K1386" s="12"/>
    </row>
    <row r="1387" spans="1:11" ht="93" customHeight="1" x14ac:dyDescent="0.2">
      <c r="A1387" s="9" t="s">
        <v>18</v>
      </c>
      <c r="B1387" s="9"/>
      <c r="C1387" s="9" t="s">
        <v>218</v>
      </c>
      <c r="D1387" s="9" t="s">
        <v>150</v>
      </c>
      <c r="E1387" s="9" t="s">
        <v>12</v>
      </c>
      <c r="F1387" s="12">
        <f t="shared" si="274"/>
        <v>484</v>
      </c>
      <c r="G1387" s="12">
        <f>414-156</f>
        <v>258</v>
      </c>
      <c r="H1387" s="12">
        <v>226</v>
      </c>
      <c r="I1387" s="12">
        <f t="shared" si="275"/>
        <v>250</v>
      </c>
      <c r="J1387" s="12">
        <f>406-156</f>
        <v>250</v>
      </c>
      <c r="K1387" s="12"/>
    </row>
    <row r="1388" spans="1:11" ht="45.75" customHeight="1" x14ac:dyDescent="0.2">
      <c r="A1388" s="9" t="s">
        <v>15</v>
      </c>
      <c r="B1388" s="9"/>
      <c r="C1388" s="9" t="s">
        <v>218</v>
      </c>
      <c r="D1388" s="9" t="s">
        <v>150</v>
      </c>
      <c r="E1388" s="9" t="s">
        <v>14</v>
      </c>
      <c r="F1388" s="12">
        <f t="shared" si="274"/>
        <v>18</v>
      </c>
      <c r="G1388" s="12">
        <f>20-2</f>
        <v>18</v>
      </c>
      <c r="H1388" s="12"/>
      <c r="I1388" s="12">
        <f t="shared" si="275"/>
        <v>18</v>
      </c>
      <c r="J1388" s="12">
        <f>20-2</f>
        <v>18</v>
      </c>
      <c r="K1388" s="12"/>
    </row>
    <row r="1389" spans="1:11" ht="60.75" customHeight="1" x14ac:dyDescent="0.2">
      <c r="A1389" s="25" t="s">
        <v>879</v>
      </c>
      <c r="B1389" s="8"/>
      <c r="C1389" s="8" t="s">
        <v>209</v>
      </c>
      <c r="D1389" s="8"/>
      <c r="E1389" s="8"/>
      <c r="F1389" s="11">
        <f t="shared" si="274"/>
        <v>248</v>
      </c>
      <c r="G1389" s="11">
        <f t="shared" ref="G1389:K1392" si="277">G1390</f>
        <v>248</v>
      </c>
      <c r="H1389" s="11">
        <f t="shared" si="277"/>
        <v>0</v>
      </c>
      <c r="I1389" s="11">
        <f t="shared" si="275"/>
        <v>248</v>
      </c>
      <c r="J1389" s="11">
        <f t="shared" si="277"/>
        <v>248</v>
      </c>
      <c r="K1389" s="11">
        <f t="shared" si="277"/>
        <v>0</v>
      </c>
    </row>
    <row r="1390" spans="1:11" ht="36.75" customHeight="1" x14ac:dyDescent="0.2">
      <c r="A1390" s="7" t="s">
        <v>146</v>
      </c>
      <c r="B1390" s="8"/>
      <c r="C1390" s="8" t="s">
        <v>209</v>
      </c>
      <c r="D1390" s="8" t="s">
        <v>147</v>
      </c>
      <c r="E1390" s="8"/>
      <c r="F1390" s="11">
        <f t="shared" si="274"/>
        <v>248</v>
      </c>
      <c r="G1390" s="11">
        <f t="shared" si="277"/>
        <v>248</v>
      </c>
      <c r="H1390" s="11">
        <f t="shared" si="277"/>
        <v>0</v>
      </c>
      <c r="I1390" s="11">
        <f t="shared" si="275"/>
        <v>248</v>
      </c>
      <c r="J1390" s="11">
        <f t="shared" si="277"/>
        <v>248</v>
      </c>
      <c r="K1390" s="11">
        <f t="shared" si="277"/>
        <v>0</v>
      </c>
    </row>
    <row r="1391" spans="1:11" ht="120" customHeight="1" x14ac:dyDescent="0.2">
      <c r="A1391" s="7" t="s">
        <v>148</v>
      </c>
      <c r="B1391" s="8"/>
      <c r="C1391" s="8" t="s">
        <v>209</v>
      </c>
      <c r="D1391" s="8" t="s">
        <v>149</v>
      </c>
      <c r="E1391" s="8"/>
      <c r="F1391" s="11">
        <f t="shared" si="274"/>
        <v>248</v>
      </c>
      <c r="G1391" s="11">
        <f t="shared" si="277"/>
        <v>248</v>
      </c>
      <c r="H1391" s="11">
        <f t="shared" si="277"/>
        <v>0</v>
      </c>
      <c r="I1391" s="11">
        <f t="shared" si="275"/>
        <v>248</v>
      </c>
      <c r="J1391" s="11">
        <f t="shared" si="277"/>
        <v>248</v>
      </c>
      <c r="K1391" s="11">
        <f t="shared" si="277"/>
        <v>0</v>
      </c>
    </row>
    <row r="1392" spans="1:11" ht="106.5" customHeight="1" x14ac:dyDescent="0.2">
      <c r="A1392" s="9" t="s">
        <v>34</v>
      </c>
      <c r="B1392" s="9"/>
      <c r="C1392" s="9" t="s">
        <v>209</v>
      </c>
      <c r="D1392" s="9" t="s">
        <v>164</v>
      </c>
      <c r="E1392" s="9"/>
      <c r="F1392" s="12">
        <f t="shared" si="274"/>
        <v>248</v>
      </c>
      <c r="G1392" s="12">
        <f t="shared" si="277"/>
        <v>248</v>
      </c>
      <c r="H1392" s="12">
        <f t="shared" si="277"/>
        <v>0</v>
      </c>
      <c r="I1392" s="12">
        <f t="shared" si="275"/>
        <v>248</v>
      </c>
      <c r="J1392" s="12">
        <f t="shared" si="277"/>
        <v>248</v>
      </c>
      <c r="K1392" s="12">
        <f t="shared" si="277"/>
        <v>0</v>
      </c>
    </row>
    <row r="1393" spans="1:11" ht="217.5" customHeight="1" x14ac:dyDescent="0.2">
      <c r="A1393" s="13" t="s">
        <v>17</v>
      </c>
      <c r="B1393" s="9"/>
      <c r="C1393" s="9" t="s">
        <v>209</v>
      </c>
      <c r="D1393" s="9" t="s">
        <v>164</v>
      </c>
      <c r="E1393" s="9" t="s">
        <v>11</v>
      </c>
      <c r="F1393" s="12">
        <f t="shared" si="274"/>
        <v>248</v>
      </c>
      <c r="G1393" s="12">
        <v>248</v>
      </c>
      <c r="H1393" s="12"/>
      <c r="I1393" s="12">
        <f t="shared" si="275"/>
        <v>248</v>
      </c>
      <c r="J1393" s="12">
        <v>248</v>
      </c>
      <c r="K1393" s="12"/>
    </row>
    <row r="1394" spans="1:11" ht="120.75" customHeight="1" x14ac:dyDescent="0.2">
      <c r="A1394" s="8" t="s">
        <v>364</v>
      </c>
      <c r="B1394" s="8" t="s">
        <v>365</v>
      </c>
      <c r="C1394" s="8"/>
      <c r="D1394" s="8"/>
      <c r="E1394" s="8"/>
      <c r="F1394" s="11">
        <f t="shared" si="274"/>
        <v>2629</v>
      </c>
      <c r="G1394" s="11">
        <f>G1395</f>
        <v>2371</v>
      </c>
      <c r="H1394" s="11">
        <f>H1395</f>
        <v>258</v>
      </c>
      <c r="I1394" s="11">
        <f t="shared" si="275"/>
        <v>2358</v>
      </c>
      <c r="J1394" s="11">
        <f>J1395</f>
        <v>2358</v>
      </c>
      <c r="K1394" s="11">
        <f>K1395</f>
        <v>0</v>
      </c>
    </row>
    <row r="1395" spans="1:11" ht="43.5" customHeight="1" x14ac:dyDescent="0.2">
      <c r="A1395" s="25" t="s">
        <v>878</v>
      </c>
      <c r="B1395" s="8"/>
      <c r="C1395" s="8" t="s">
        <v>208</v>
      </c>
      <c r="D1395" s="8"/>
      <c r="E1395" s="8"/>
      <c r="F1395" s="11">
        <f>SUM(G1395:H1395)</f>
        <v>2629</v>
      </c>
      <c r="G1395" s="11">
        <f>SUM(G1396,G1403)</f>
        <v>2371</v>
      </c>
      <c r="H1395" s="11">
        <f>SUM(H1396,H1403)</f>
        <v>258</v>
      </c>
      <c r="I1395" s="11">
        <f>SUM(J1395:K1395)</f>
        <v>2358</v>
      </c>
      <c r="J1395" s="11">
        <f>SUM(J1396,J1403)</f>
        <v>2358</v>
      </c>
      <c r="K1395" s="11">
        <f>SUM(K1396,K1403)</f>
        <v>0</v>
      </c>
    </row>
    <row r="1396" spans="1:11" ht="196.5" customHeight="1" x14ac:dyDescent="0.2">
      <c r="A1396" s="8" t="s">
        <v>217</v>
      </c>
      <c r="B1396" s="8"/>
      <c r="C1396" s="8" t="s">
        <v>218</v>
      </c>
      <c r="D1396" s="8"/>
      <c r="E1396" s="8"/>
      <c r="F1396" s="11">
        <f>SUM(G1396:H1396)</f>
        <v>2106</v>
      </c>
      <c r="G1396" s="11">
        <f>SUM(G1399)</f>
        <v>1848</v>
      </c>
      <c r="H1396" s="11">
        <f>SUM(H1399)</f>
        <v>258</v>
      </c>
      <c r="I1396" s="11">
        <f>SUM(J1396:K1396)</f>
        <v>1835</v>
      </c>
      <c r="J1396" s="11">
        <f>SUM(J1399)</f>
        <v>1835</v>
      </c>
      <c r="K1396" s="11">
        <f>SUM(K1399)</f>
        <v>0</v>
      </c>
    </row>
    <row r="1397" spans="1:11" ht="42" customHeight="1" x14ac:dyDescent="0.2">
      <c r="A1397" s="7" t="s">
        <v>146</v>
      </c>
      <c r="B1397" s="8"/>
      <c r="C1397" s="8" t="s">
        <v>218</v>
      </c>
      <c r="D1397" s="8" t="s">
        <v>147</v>
      </c>
      <c r="E1397" s="8"/>
      <c r="F1397" s="11">
        <f>G1397+H1397</f>
        <v>2106</v>
      </c>
      <c r="G1397" s="11">
        <f>G1398</f>
        <v>1848</v>
      </c>
      <c r="H1397" s="11">
        <f>H1398</f>
        <v>258</v>
      </c>
      <c r="I1397" s="11">
        <f>J1397+K1397</f>
        <v>1835</v>
      </c>
      <c r="J1397" s="11">
        <f>J1398</f>
        <v>1835</v>
      </c>
      <c r="K1397" s="11">
        <f>K1398</f>
        <v>0</v>
      </c>
    </row>
    <row r="1398" spans="1:11" ht="122.25" customHeight="1" x14ac:dyDescent="0.2">
      <c r="A1398" s="7" t="s">
        <v>148</v>
      </c>
      <c r="B1398" s="8"/>
      <c r="C1398" s="8" t="s">
        <v>218</v>
      </c>
      <c r="D1398" s="8" t="s">
        <v>149</v>
      </c>
      <c r="E1398" s="8"/>
      <c r="F1398" s="11">
        <f>G1398+H1398</f>
        <v>2106</v>
      </c>
      <c r="G1398" s="11">
        <f>G1399</f>
        <v>1848</v>
      </c>
      <c r="H1398" s="11">
        <f>H1399</f>
        <v>258</v>
      </c>
      <c r="I1398" s="11">
        <f>J1398+K1398</f>
        <v>1835</v>
      </c>
      <c r="J1398" s="11">
        <f>J1399</f>
        <v>1835</v>
      </c>
      <c r="K1398" s="11">
        <f>K1399</f>
        <v>0</v>
      </c>
    </row>
    <row r="1399" spans="1:11" ht="68.25" customHeight="1" x14ac:dyDescent="0.2">
      <c r="A1399" s="9" t="s">
        <v>335</v>
      </c>
      <c r="B1399" s="9"/>
      <c r="C1399" s="9" t="s">
        <v>218</v>
      </c>
      <c r="D1399" s="9" t="s">
        <v>150</v>
      </c>
      <c r="E1399" s="9"/>
      <c r="F1399" s="12">
        <f>SUM(G1399:H1399)</f>
        <v>2106</v>
      </c>
      <c r="G1399" s="12">
        <f>SUM(G1400:G1402)</f>
        <v>1848</v>
      </c>
      <c r="H1399" s="12">
        <f>SUM(H1400:H1402)</f>
        <v>258</v>
      </c>
      <c r="I1399" s="12">
        <f>SUM(J1399:K1399)</f>
        <v>1835</v>
      </c>
      <c r="J1399" s="12">
        <f>SUM(J1400:J1402)</f>
        <v>1835</v>
      </c>
      <c r="K1399" s="12">
        <f>SUM(K1400:K1402)</f>
        <v>0</v>
      </c>
    </row>
    <row r="1400" spans="1:11" ht="209.25" customHeight="1" x14ac:dyDescent="0.2">
      <c r="A1400" s="13" t="s">
        <v>17</v>
      </c>
      <c r="B1400" s="9"/>
      <c r="C1400" s="9" t="s">
        <v>218</v>
      </c>
      <c r="D1400" s="9" t="s">
        <v>150</v>
      </c>
      <c r="E1400" s="9" t="s">
        <v>11</v>
      </c>
      <c r="F1400" s="12">
        <f>SUM(G1400:H1400)</f>
        <v>1549</v>
      </c>
      <c r="G1400" s="12">
        <f>1783-234</f>
        <v>1549</v>
      </c>
      <c r="H1400" s="12"/>
      <c r="I1400" s="12">
        <f>SUM(J1400:K1400)</f>
        <v>1541</v>
      </c>
      <c r="J1400" s="12">
        <f>1783-242</f>
        <v>1541</v>
      </c>
      <c r="K1400" s="12"/>
    </row>
    <row r="1401" spans="1:11" ht="93" customHeight="1" x14ac:dyDescent="0.2">
      <c r="A1401" s="9" t="s">
        <v>18</v>
      </c>
      <c r="B1401" s="9"/>
      <c r="C1401" s="9" t="s">
        <v>218</v>
      </c>
      <c r="D1401" s="9" t="s">
        <v>150</v>
      </c>
      <c r="E1401" s="9" t="s">
        <v>12</v>
      </c>
      <c r="F1401" s="12">
        <f>SUM(G1401:H1401)</f>
        <v>547</v>
      </c>
      <c r="G1401" s="12">
        <f>473-184</f>
        <v>289</v>
      </c>
      <c r="H1401" s="12">
        <v>258</v>
      </c>
      <c r="I1401" s="12">
        <f>SUM(J1401:K1401)</f>
        <v>284</v>
      </c>
      <c r="J1401" s="12">
        <f>469-185</f>
        <v>284</v>
      </c>
      <c r="K1401" s="12"/>
    </row>
    <row r="1402" spans="1:11" ht="44.25" customHeight="1" x14ac:dyDescent="0.2">
      <c r="A1402" s="9" t="s">
        <v>15</v>
      </c>
      <c r="B1402" s="9"/>
      <c r="C1402" s="9" t="s">
        <v>218</v>
      </c>
      <c r="D1402" s="9" t="s">
        <v>150</v>
      </c>
      <c r="E1402" s="9" t="s">
        <v>14</v>
      </c>
      <c r="F1402" s="12">
        <f>SUM(G1402:H1402)</f>
        <v>10</v>
      </c>
      <c r="G1402" s="12">
        <f>11-1</f>
        <v>10</v>
      </c>
      <c r="H1402" s="12"/>
      <c r="I1402" s="12">
        <f>SUM(J1402:K1402)</f>
        <v>10</v>
      </c>
      <c r="J1402" s="12">
        <f>11-1</f>
        <v>10</v>
      </c>
      <c r="K1402" s="12"/>
    </row>
    <row r="1403" spans="1:11" ht="62.25" customHeight="1" x14ac:dyDescent="0.2">
      <c r="A1403" s="25" t="s">
        <v>879</v>
      </c>
      <c r="B1403" s="8"/>
      <c r="C1403" s="8" t="s">
        <v>209</v>
      </c>
      <c r="D1403" s="8"/>
      <c r="E1403" s="8"/>
      <c r="F1403" s="11">
        <f>SUM(G1403:H1403)</f>
        <v>523</v>
      </c>
      <c r="G1403" s="11">
        <f>SUM(G1406)</f>
        <v>523</v>
      </c>
      <c r="H1403" s="11">
        <f>SUM(H1406)</f>
        <v>0</v>
      </c>
      <c r="I1403" s="11">
        <f>SUM(J1403:K1403)</f>
        <v>523</v>
      </c>
      <c r="J1403" s="11">
        <f>SUM(J1406)</f>
        <v>523</v>
      </c>
      <c r="K1403" s="11">
        <f>SUM(K1406)</f>
        <v>0</v>
      </c>
    </row>
    <row r="1404" spans="1:11" ht="35.25" customHeight="1" x14ac:dyDescent="0.2">
      <c r="A1404" s="7" t="s">
        <v>146</v>
      </c>
      <c r="B1404" s="8"/>
      <c r="C1404" s="8" t="s">
        <v>209</v>
      </c>
      <c r="D1404" s="8" t="s">
        <v>147</v>
      </c>
      <c r="E1404" s="8"/>
      <c r="F1404" s="11">
        <f>G1404+H1404</f>
        <v>523</v>
      </c>
      <c r="G1404" s="11">
        <f>G1405</f>
        <v>523</v>
      </c>
      <c r="H1404" s="11">
        <f>H1405</f>
        <v>0</v>
      </c>
      <c r="I1404" s="11">
        <f>J1404+K1404</f>
        <v>523</v>
      </c>
      <c r="J1404" s="11">
        <f>J1405</f>
        <v>523</v>
      </c>
      <c r="K1404" s="11">
        <f>K1405</f>
        <v>0</v>
      </c>
    </row>
    <row r="1405" spans="1:11" ht="119.25" customHeight="1" x14ac:dyDescent="0.2">
      <c r="A1405" s="7" t="s">
        <v>148</v>
      </c>
      <c r="B1405" s="8"/>
      <c r="C1405" s="8" t="s">
        <v>209</v>
      </c>
      <c r="D1405" s="8" t="s">
        <v>149</v>
      </c>
      <c r="E1405" s="8"/>
      <c r="F1405" s="11">
        <f>G1405+H1405</f>
        <v>523</v>
      </c>
      <c r="G1405" s="11">
        <f>G1406</f>
        <v>523</v>
      </c>
      <c r="H1405" s="11">
        <f>H1406</f>
        <v>0</v>
      </c>
      <c r="I1405" s="11">
        <f>J1405+K1405</f>
        <v>523</v>
      </c>
      <c r="J1405" s="11">
        <f>J1406</f>
        <v>523</v>
      </c>
      <c r="K1405" s="11">
        <f>K1406</f>
        <v>0</v>
      </c>
    </row>
    <row r="1406" spans="1:11" ht="104.25" customHeight="1" x14ac:dyDescent="0.2">
      <c r="A1406" s="9" t="s">
        <v>34</v>
      </c>
      <c r="B1406" s="9"/>
      <c r="C1406" s="9" t="s">
        <v>209</v>
      </c>
      <c r="D1406" s="9" t="s">
        <v>164</v>
      </c>
      <c r="E1406" s="9"/>
      <c r="F1406" s="12">
        <f t="shared" ref="F1406:F1408" si="278">SUM(G1406:H1406)</f>
        <v>523</v>
      </c>
      <c r="G1406" s="12">
        <f>SUM(G1407)</f>
        <v>523</v>
      </c>
      <c r="H1406" s="12">
        <f>SUM(H1407)</f>
        <v>0</v>
      </c>
      <c r="I1406" s="12">
        <f t="shared" ref="I1406:I1408" si="279">SUM(J1406:K1406)</f>
        <v>523</v>
      </c>
      <c r="J1406" s="12">
        <f>SUM(J1407)</f>
        <v>523</v>
      </c>
      <c r="K1406" s="12">
        <f>SUM(K1407)</f>
        <v>0</v>
      </c>
    </row>
    <row r="1407" spans="1:11" ht="222.75" customHeight="1" x14ac:dyDescent="0.2">
      <c r="A1407" s="13" t="s">
        <v>17</v>
      </c>
      <c r="B1407" s="9"/>
      <c r="C1407" s="9" t="s">
        <v>209</v>
      </c>
      <c r="D1407" s="9" t="s">
        <v>164</v>
      </c>
      <c r="E1407" s="9" t="s">
        <v>11</v>
      </c>
      <c r="F1407" s="12">
        <f t="shared" si="278"/>
        <v>523</v>
      </c>
      <c r="G1407" s="12">
        <v>523</v>
      </c>
      <c r="H1407" s="12"/>
      <c r="I1407" s="12">
        <f t="shared" si="279"/>
        <v>523</v>
      </c>
      <c r="J1407" s="12">
        <v>523</v>
      </c>
      <c r="K1407" s="12"/>
    </row>
    <row r="1408" spans="1:11" ht="120.75" customHeight="1" x14ac:dyDescent="0.2">
      <c r="A1408" s="8" t="s">
        <v>366</v>
      </c>
      <c r="B1408" s="8" t="s">
        <v>367</v>
      </c>
      <c r="C1408" s="8"/>
      <c r="D1408" s="8"/>
      <c r="E1408" s="8"/>
      <c r="F1408" s="11">
        <f t="shared" si="278"/>
        <v>3107</v>
      </c>
      <c r="G1408" s="11">
        <f>G1409</f>
        <v>2932</v>
      </c>
      <c r="H1408" s="11">
        <f>H1409</f>
        <v>175</v>
      </c>
      <c r="I1408" s="11">
        <f t="shared" si="279"/>
        <v>2927</v>
      </c>
      <c r="J1408" s="11">
        <f>J1409</f>
        <v>2927</v>
      </c>
      <c r="K1408" s="11">
        <f>K1409</f>
        <v>0</v>
      </c>
    </row>
    <row r="1409" spans="1:11" ht="51" customHeight="1" x14ac:dyDescent="0.2">
      <c r="A1409" s="25" t="s">
        <v>878</v>
      </c>
      <c r="B1409" s="8"/>
      <c r="C1409" s="8" t="s">
        <v>208</v>
      </c>
      <c r="D1409" s="8"/>
      <c r="E1409" s="8"/>
      <c r="F1409" s="11">
        <f>SUM(G1409:H1409)</f>
        <v>3107</v>
      </c>
      <c r="G1409" s="11">
        <f>SUM(G1410,G1417)</f>
        <v>2932</v>
      </c>
      <c r="H1409" s="11">
        <f>SUM(H1410,H1417)</f>
        <v>175</v>
      </c>
      <c r="I1409" s="11">
        <f>SUM(J1409:K1409)</f>
        <v>2927</v>
      </c>
      <c r="J1409" s="11">
        <f>SUM(J1410,J1417)</f>
        <v>2927</v>
      </c>
      <c r="K1409" s="11">
        <f>SUM(K1410,K1417)</f>
        <v>0</v>
      </c>
    </row>
    <row r="1410" spans="1:11" ht="189.75" customHeight="1" x14ac:dyDescent="0.2">
      <c r="A1410" s="8" t="s">
        <v>217</v>
      </c>
      <c r="B1410" s="8"/>
      <c r="C1410" s="8" t="s">
        <v>218</v>
      </c>
      <c r="D1410" s="8"/>
      <c r="E1410" s="8"/>
      <c r="F1410" s="11">
        <f>SUM(G1410:H1410)</f>
        <v>2534</v>
      </c>
      <c r="G1410" s="11">
        <f>SUM(G1413)</f>
        <v>2359</v>
      </c>
      <c r="H1410" s="11">
        <f>SUM(H1413)</f>
        <v>175</v>
      </c>
      <c r="I1410" s="11">
        <f>SUM(J1410:K1410)</f>
        <v>2354</v>
      </c>
      <c r="J1410" s="11">
        <f>SUM(J1413)</f>
        <v>2354</v>
      </c>
      <c r="K1410" s="11">
        <f>SUM(K1413)</f>
        <v>0</v>
      </c>
    </row>
    <row r="1411" spans="1:11" ht="33.75" customHeight="1" x14ac:dyDescent="0.2">
      <c r="A1411" s="7" t="s">
        <v>146</v>
      </c>
      <c r="B1411" s="8"/>
      <c r="C1411" s="8" t="s">
        <v>218</v>
      </c>
      <c r="D1411" s="8" t="s">
        <v>147</v>
      </c>
      <c r="E1411" s="8"/>
      <c r="F1411" s="11">
        <f>G1411+H1411</f>
        <v>2534</v>
      </c>
      <c r="G1411" s="11">
        <f>G1412</f>
        <v>2359</v>
      </c>
      <c r="H1411" s="11">
        <f>H1412</f>
        <v>175</v>
      </c>
      <c r="I1411" s="11">
        <f>J1411+K1411</f>
        <v>2354</v>
      </c>
      <c r="J1411" s="11">
        <f>J1412</f>
        <v>2354</v>
      </c>
      <c r="K1411" s="11">
        <f>K1412</f>
        <v>0</v>
      </c>
    </row>
    <row r="1412" spans="1:11" ht="120.75" customHeight="1" x14ac:dyDescent="0.2">
      <c r="A1412" s="7" t="s">
        <v>148</v>
      </c>
      <c r="B1412" s="8"/>
      <c r="C1412" s="8" t="s">
        <v>218</v>
      </c>
      <c r="D1412" s="8" t="s">
        <v>149</v>
      </c>
      <c r="E1412" s="8"/>
      <c r="F1412" s="11">
        <f>G1412+H1412</f>
        <v>2534</v>
      </c>
      <c r="G1412" s="11">
        <f>G1413</f>
        <v>2359</v>
      </c>
      <c r="H1412" s="11">
        <f>H1413</f>
        <v>175</v>
      </c>
      <c r="I1412" s="11">
        <f>J1412+K1412</f>
        <v>2354</v>
      </c>
      <c r="J1412" s="11">
        <f>J1413</f>
        <v>2354</v>
      </c>
      <c r="K1412" s="11">
        <f>K1413</f>
        <v>0</v>
      </c>
    </row>
    <row r="1413" spans="1:11" ht="68.25" customHeight="1" x14ac:dyDescent="0.2">
      <c r="A1413" s="9" t="s">
        <v>335</v>
      </c>
      <c r="B1413" s="9"/>
      <c r="C1413" s="9" t="s">
        <v>218</v>
      </c>
      <c r="D1413" s="9" t="s">
        <v>150</v>
      </c>
      <c r="E1413" s="9"/>
      <c r="F1413" s="12">
        <f>SUM(G1413:H1413)</f>
        <v>2534</v>
      </c>
      <c r="G1413" s="12">
        <f>SUM(G1414:G1416)</f>
        <v>2359</v>
      </c>
      <c r="H1413" s="12">
        <f>SUM(H1414:H1416)</f>
        <v>175</v>
      </c>
      <c r="I1413" s="12">
        <f>SUM(J1413:K1413)</f>
        <v>2354</v>
      </c>
      <c r="J1413" s="12">
        <f>SUM(J1414:J1416)</f>
        <v>2354</v>
      </c>
      <c r="K1413" s="12">
        <f>SUM(K1414:K1416)</f>
        <v>0</v>
      </c>
    </row>
    <row r="1414" spans="1:11" ht="210.75" customHeight="1" x14ac:dyDescent="0.2">
      <c r="A1414" s="13" t="s">
        <v>17</v>
      </c>
      <c r="B1414" s="9"/>
      <c r="C1414" s="9" t="s">
        <v>218</v>
      </c>
      <c r="D1414" s="9" t="s">
        <v>150</v>
      </c>
      <c r="E1414" s="9" t="s">
        <v>11</v>
      </c>
      <c r="F1414" s="12">
        <f>SUM(G1414:H1414)</f>
        <v>1925</v>
      </c>
      <c r="G1414" s="12">
        <f>2159-234</f>
        <v>1925</v>
      </c>
      <c r="H1414" s="12"/>
      <c r="I1414" s="12">
        <f>SUM(J1414:K1414)</f>
        <v>1917</v>
      </c>
      <c r="J1414" s="12">
        <f>2159-242</f>
        <v>1917</v>
      </c>
      <c r="K1414" s="12"/>
    </row>
    <row r="1415" spans="1:11" ht="93" customHeight="1" x14ac:dyDescent="0.2">
      <c r="A1415" s="9" t="s">
        <v>18</v>
      </c>
      <c r="B1415" s="9"/>
      <c r="C1415" s="9" t="s">
        <v>218</v>
      </c>
      <c r="D1415" s="9" t="s">
        <v>150</v>
      </c>
      <c r="E1415" s="9" t="s">
        <v>12</v>
      </c>
      <c r="F1415" s="12">
        <f>SUM(G1415:H1415)</f>
        <v>498</v>
      </c>
      <c r="G1415" s="12">
        <f>484-161</f>
        <v>323</v>
      </c>
      <c r="H1415" s="12">
        <v>175</v>
      </c>
      <c r="I1415" s="12">
        <f>SUM(J1415:K1415)</f>
        <v>327</v>
      </c>
      <c r="J1415" s="12">
        <f>478-151</f>
        <v>327</v>
      </c>
      <c r="K1415" s="12"/>
    </row>
    <row r="1416" spans="1:11" ht="33" x14ac:dyDescent="0.2">
      <c r="A1416" s="9" t="s">
        <v>15</v>
      </c>
      <c r="B1416" s="9"/>
      <c r="C1416" s="9" t="s">
        <v>218</v>
      </c>
      <c r="D1416" s="9" t="s">
        <v>150</v>
      </c>
      <c r="E1416" s="9" t="s">
        <v>14</v>
      </c>
      <c r="F1416" s="12">
        <f>SUM(G1416:H1416)</f>
        <v>111</v>
      </c>
      <c r="G1416" s="12">
        <f>112-1</f>
        <v>111</v>
      </c>
      <c r="H1416" s="12"/>
      <c r="I1416" s="12">
        <f>SUM(J1416:K1416)</f>
        <v>110</v>
      </c>
      <c r="J1416" s="12">
        <f>112-2</f>
        <v>110</v>
      </c>
      <c r="K1416" s="12"/>
    </row>
    <row r="1417" spans="1:11" ht="58.5" customHeight="1" x14ac:dyDescent="0.2">
      <c r="A1417" s="25" t="s">
        <v>879</v>
      </c>
      <c r="B1417" s="8"/>
      <c r="C1417" s="8" t="s">
        <v>209</v>
      </c>
      <c r="D1417" s="8"/>
      <c r="E1417" s="8"/>
      <c r="F1417" s="11">
        <f>SUM(G1417:H1417)</f>
        <v>573</v>
      </c>
      <c r="G1417" s="11">
        <f>SUM(G1420)</f>
        <v>573</v>
      </c>
      <c r="H1417" s="11">
        <f>SUM(H1420)</f>
        <v>0</v>
      </c>
      <c r="I1417" s="11">
        <f>SUM(J1417:K1417)</f>
        <v>573</v>
      </c>
      <c r="J1417" s="11">
        <f>SUM(J1420)</f>
        <v>573</v>
      </c>
      <c r="K1417" s="11">
        <f>SUM(K1420)</f>
        <v>0</v>
      </c>
    </row>
    <row r="1418" spans="1:11" ht="36.75" customHeight="1" x14ac:dyDescent="0.2">
      <c r="A1418" s="7" t="s">
        <v>146</v>
      </c>
      <c r="B1418" s="8"/>
      <c r="C1418" s="8" t="s">
        <v>209</v>
      </c>
      <c r="D1418" s="8" t="s">
        <v>147</v>
      </c>
      <c r="E1418" s="8"/>
      <c r="F1418" s="11">
        <f>G1418+H1418</f>
        <v>573</v>
      </c>
      <c r="G1418" s="11">
        <f>G1419</f>
        <v>573</v>
      </c>
      <c r="H1418" s="11">
        <f>H1419</f>
        <v>0</v>
      </c>
      <c r="I1418" s="11">
        <f>J1418+K1418</f>
        <v>573</v>
      </c>
      <c r="J1418" s="11">
        <f>J1419</f>
        <v>573</v>
      </c>
      <c r="K1418" s="11">
        <f>K1419</f>
        <v>0</v>
      </c>
    </row>
    <row r="1419" spans="1:11" ht="124.5" customHeight="1" x14ac:dyDescent="0.2">
      <c r="A1419" s="7" t="s">
        <v>148</v>
      </c>
      <c r="B1419" s="8"/>
      <c r="C1419" s="8" t="s">
        <v>209</v>
      </c>
      <c r="D1419" s="8" t="s">
        <v>149</v>
      </c>
      <c r="E1419" s="8"/>
      <c r="F1419" s="11">
        <f>G1419+H1419</f>
        <v>573</v>
      </c>
      <c r="G1419" s="11">
        <f>G1420</f>
        <v>573</v>
      </c>
      <c r="H1419" s="11">
        <f>H1420</f>
        <v>0</v>
      </c>
      <c r="I1419" s="11">
        <f>J1419+K1419</f>
        <v>573</v>
      </c>
      <c r="J1419" s="11">
        <f>J1420</f>
        <v>573</v>
      </c>
      <c r="K1419" s="11">
        <f>K1420</f>
        <v>0</v>
      </c>
    </row>
    <row r="1420" spans="1:11" ht="104.25" customHeight="1" x14ac:dyDescent="0.2">
      <c r="A1420" s="9" t="s">
        <v>34</v>
      </c>
      <c r="B1420" s="9"/>
      <c r="C1420" s="9" t="s">
        <v>209</v>
      </c>
      <c r="D1420" s="9" t="s">
        <v>164</v>
      </c>
      <c r="E1420" s="9"/>
      <c r="F1420" s="12">
        <f t="shared" ref="F1420:F1422" si="280">SUM(G1420:H1420)</f>
        <v>573</v>
      </c>
      <c r="G1420" s="12">
        <f>SUM(G1421)</f>
        <v>573</v>
      </c>
      <c r="H1420" s="12">
        <f>SUM(H1421)</f>
        <v>0</v>
      </c>
      <c r="I1420" s="12">
        <f t="shared" ref="I1420:I1422" si="281">SUM(J1420:K1420)</f>
        <v>573</v>
      </c>
      <c r="J1420" s="12">
        <f>SUM(J1421)</f>
        <v>573</v>
      </c>
      <c r="K1420" s="12">
        <f>SUM(K1421)</f>
        <v>0</v>
      </c>
    </row>
    <row r="1421" spans="1:11" ht="206.25" customHeight="1" x14ac:dyDescent="0.2">
      <c r="A1421" s="13" t="s">
        <v>17</v>
      </c>
      <c r="B1421" s="9"/>
      <c r="C1421" s="9" t="s">
        <v>209</v>
      </c>
      <c r="D1421" s="9" t="s">
        <v>164</v>
      </c>
      <c r="E1421" s="9" t="s">
        <v>11</v>
      </c>
      <c r="F1421" s="12">
        <f t="shared" si="280"/>
        <v>573</v>
      </c>
      <c r="G1421" s="12">
        <v>573</v>
      </c>
      <c r="H1421" s="12"/>
      <c r="I1421" s="12">
        <f t="shared" si="281"/>
        <v>573</v>
      </c>
      <c r="J1421" s="12">
        <v>573</v>
      </c>
      <c r="K1421" s="12"/>
    </row>
    <row r="1422" spans="1:11" ht="123.75" customHeight="1" x14ac:dyDescent="0.2">
      <c r="A1422" s="8" t="s">
        <v>368</v>
      </c>
      <c r="B1422" s="8" t="s">
        <v>369</v>
      </c>
      <c r="C1422" s="8"/>
      <c r="D1422" s="8"/>
      <c r="E1422" s="8"/>
      <c r="F1422" s="11">
        <f t="shared" si="280"/>
        <v>2382</v>
      </c>
      <c r="G1422" s="11">
        <f>G1423</f>
        <v>2382</v>
      </c>
      <c r="H1422" s="11">
        <f>H1423</f>
        <v>0</v>
      </c>
      <c r="I1422" s="11">
        <f t="shared" si="281"/>
        <v>2368</v>
      </c>
      <c r="J1422" s="11">
        <f>J1423</f>
        <v>2368</v>
      </c>
      <c r="K1422" s="11">
        <f>K1423</f>
        <v>0</v>
      </c>
    </row>
    <row r="1423" spans="1:11" ht="47.25" customHeight="1" x14ac:dyDescent="0.2">
      <c r="A1423" s="25" t="s">
        <v>878</v>
      </c>
      <c r="B1423" s="8"/>
      <c r="C1423" s="8" t="s">
        <v>208</v>
      </c>
      <c r="D1423" s="8"/>
      <c r="E1423" s="8"/>
      <c r="F1423" s="11">
        <f>SUM(G1423:H1423)</f>
        <v>2382</v>
      </c>
      <c r="G1423" s="11">
        <f>SUM(G1424,G1431)</f>
        <v>2382</v>
      </c>
      <c r="H1423" s="11">
        <f>SUM(H1424,H1431)</f>
        <v>0</v>
      </c>
      <c r="I1423" s="11">
        <f>SUM(J1423:K1423)</f>
        <v>2368</v>
      </c>
      <c r="J1423" s="11">
        <f>SUM(J1424,J1431)</f>
        <v>2368</v>
      </c>
      <c r="K1423" s="11">
        <f>SUM(K1424,K1431)</f>
        <v>0</v>
      </c>
    </row>
    <row r="1424" spans="1:11" ht="204.75" customHeight="1" x14ac:dyDescent="0.2">
      <c r="A1424" s="8" t="s">
        <v>217</v>
      </c>
      <c r="B1424" s="8"/>
      <c r="C1424" s="8" t="s">
        <v>218</v>
      </c>
      <c r="D1424" s="8"/>
      <c r="E1424" s="8"/>
      <c r="F1424" s="11">
        <f>SUM(G1424:H1424)</f>
        <v>1860</v>
      </c>
      <c r="G1424" s="11">
        <f>SUM(G1427)</f>
        <v>1860</v>
      </c>
      <c r="H1424" s="11">
        <f>SUM(H1427)</f>
        <v>0</v>
      </c>
      <c r="I1424" s="11">
        <f>SUM(J1424:K1424)</f>
        <v>1846</v>
      </c>
      <c r="J1424" s="11">
        <f>SUM(J1427)</f>
        <v>1846</v>
      </c>
      <c r="K1424" s="11">
        <f>SUM(K1427)</f>
        <v>0</v>
      </c>
    </row>
    <row r="1425" spans="1:11" ht="41.25" customHeight="1" x14ac:dyDescent="0.2">
      <c r="A1425" s="7" t="s">
        <v>146</v>
      </c>
      <c r="B1425" s="8"/>
      <c r="C1425" s="8" t="s">
        <v>218</v>
      </c>
      <c r="D1425" s="8" t="s">
        <v>147</v>
      </c>
      <c r="E1425" s="8"/>
      <c r="F1425" s="11">
        <f>G1425+H1425</f>
        <v>1860</v>
      </c>
      <c r="G1425" s="11">
        <f>G1426</f>
        <v>1860</v>
      </c>
      <c r="H1425" s="11">
        <f>H1426</f>
        <v>0</v>
      </c>
      <c r="I1425" s="11">
        <f>J1425+K1425</f>
        <v>1846</v>
      </c>
      <c r="J1425" s="11">
        <f>J1426</f>
        <v>1846</v>
      </c>
      <c r="K1425" s="11">
        <f>K1426</f>
        <v>0</v>
      </c>
    </row>
    <row r="1426" spans="1:11" ht="125.25" customHeight="1" x14ac:dyDescent="0.2">
      <c r="A1426" s="7" t="s">
        <v>148</v>
      </c>
      <c r="B1426" s="8"/>
      <c r="C1426" s="8" t="s">
        <v>218</v>
      </c>
      <c r="D1426" s="8" t="s">
        <v>149</v>
      </c>
      <c r="E1426" s="8"/>
      <c r="F1426" s="11">
        <f>G1426+H1426</f>
        <v>1860</v>
      </c>
      <c r="G1426" s="11">
        <f>G1427</f>
        <v>1860</v>
      </c>
      <c r="H1426" s="11">
        <f>H1427</f>
        <v>0</v>
      </c>
      <c r="I1426" s="11">
        <f>J1426+K1426</f>
        <v>1846</v>
      </c>
      <c r="J1426" s="11">
        <f>J1427</f>
        <v>1846</v>
      </c>
      <c r="K1426" s="11">
        <f>K1427</f>
        <v>0</v>
      </c>
    </row>
    <row r="1427" spans="1:11" ht="71.25" customHeight="1" x14ac:dyDescent="0.2">
      <c r="A1427" s="9" t="s">
        <v>335</v>
      </c>
      <c r="B1427" s="9"/>
      <c r="C1427" s="9" t="s">
        <v>218</v>
      </c>
      <c r="D1427" s="9" t="s">
        <v>150</v>
      </c>
      <c r="E1427" s="9"/>
      <c r="F1427" s="12">
        <f>SUM(G1427:H1427)</f>
        <v>1860</v>
      </c>
      <c r="G1427" s="12">
        <f>SUM(G1428:G1430)</f>
        <v>1860</v>
      </c>
      <c r="H1427" s="12">
        <f>SUM(H1428:H1430)</f>
        <v>0</v>
      </c>
      <c r="I1427" s="12">
        <f>SUM(J1427:K1427)</f>
        <v>1846</v>
      </c>
      <c r="J1427" s="12">
        <f>SUM(J1428:J1430)</f>
        <v>1846</v>
      </c>
      <c r="K1427" s="12">
        <f>SUM(K1428:K1430)</f>
        <v>0</v>
      </c>
    </row>
    <row r="1428" spans="1:11" ht="208.5" customHeight="1" x14ac:dyDescent="0.2">
      <c r="A1428" s="13" t="s">
        <v>17</v>
      </c>
      <c r="B1428" s="9"/>
      <c r="C1428" s="9" t="s">
        <v>218</v>
      </c>
      <c r="D1428" s="9" t="s">
        <v>150</v>
      </c>
      <c r="E1428" s="9" t="s">
        <v>11</v>
      </c>
      <c r="F1428" s="12">
        <f>SUM(G1428:H1428)</f>
        <v>1547</v>
      </c>
      <c r="G1428" s="12">
        <f>1781-234</f>
        <v>1547</v>
      </c>
      <c r="H1428" s="12"/>
      <c r="I1428" s="12">
        <f>SUM(J1428:K1428)</f>
        <v>1539</v>
      </c>
      <c r="J1428" s="12">
        <f>1781-242</f>
        <v>1539</v>
      </c>
      <c r="K1428" s="12"/>
    </row>
    <row r="1429" spans="1:11" ht="93" customHeight="1" x14ac:dyDescent="0.2">
      <c r="A1429" s="9" t="s">
        <v>18</v>
      </c>
      <c r="B1429" s="9"/>
      <c r="C1429" s="9" t="s">
        <v>218</v>
      </c>
      <c r="D1429" s="9" t="s">
        <v>150</v>
      </c>
      <c r="E1429" s="9" t="s">
        <v>12</v>
      </c>
      <c r="F1429" s="12">
        <f>SUM(G1429:H1429)</f>
        <v>255</v>
      </c>
      <c r="G1429" s="12">
        <f>439-184</f>
        <v>255</v>
      </c>
      <c r="H1429" s="12"/>
      <c r="I1429" s="12">
        <f>SUM(J1429:K1429)</f>
        <v>249</v>
      </c>
      <c r="J1429" s="12">
        <f>434-185</f>
        <v>249</v>
      </c>
      <c r="K1429" s="12"/>
    </row>
    <row r="1430" spans="1:11" ht="42.75" customHeight="1" x14ac:dyDescent="0.2">
      <c r="A1430" s="9" t="s">
        <v>15</v>
      </c>
      <c r="B1430" s="9"/>
      <c r="C1430" s="9" t="s">
        <v>218</v>
      </c>
      <c r="D1430" s="9" t="s">
        <v>150</v>
      </c>
      <c r="E1430" s="9" t="s">
        <v>14</v>
      </c>
      <c r="F1430" s="12">
        <f>SUM(G1430:H1430)</f>
        <v>58</v>
      </c>
      <c r="G1430" s="12">
        <f>59-1</f>
        <v>58</v>
      </c>
      <c r="H1430" s="12"/>
      <c r="I1430" s="12">
        <f>SUM(J1430:K1430)</f>
        <v>58</v>
      </c>
      <c r="J1430" s="12">
        <f>59-1</f>
        <v>58</v>
      </c>
      <c r="K1430" s="12"/>
    </row>
    <row r="1431" spans="1:11" ht="59.25" customHeight="1" x14ac:dyDescent="0.2">
      <c r="A1431" s="25" t="s">
        <v>879</v>
      </c>
      <c r="B1431" s="8"/>
      <c r="C1431" s="8" t="s">
        <v>209</v>
      </c>
      <c r="D1431" s="8"/>
      <c r="E1431" s="8"/>
      <c r="F1431" s="11">
        <f>SUM(G1431:H1431)</f>
        <v>522</v>
      </c>
      <c r="G1431" s="11">
        <f>SUM(G1434)</f>
        <v>522</v>
      </c>
      <c r="H1431" s="11">
        <f>SUM(H1434)</f>
        <v>0</v>
      </c>
      <c r="I1431" s="11">
        <f>SUM(J1431:K1431)</f>
        <v>522</v>
      </c>
      <c r="J1431" s="11">
        <f>SUM(J1434)</f>
        <v>522</v>
      </c>
      <c r="K1431" s="11">
        <f>SUM(K1434)</f>
        <v>0</v>
      </c>
    </row>
    <row r="1432" spans="1:11" ht="39" customHeight="1" x14ac:dyDescent="0.2">
      <c r="A1432" s="7" t="s">
        <v>146</v>
      </c>
      <c r="B1432" s="8"/>
      <c r="C1432" s="8" t="s">
        <v>209</v>
      </c>
      <c r="D1432" s="8" t="s">
        <v>147</v>
      </c>
      <c r="E1432" s="8"/>
      <c r="F1432" s="11">
        <f>G1432+H1432</f>
        <v>522</v>
      </c>
      <c r="G1432" s="11">
        <f>G1433</f>
        <v>522</v>
      </c>
      <c r="H1432" s="11">
        <f>H1433</f>
        <v>0</v>
      </c>
      <c r="I1432" s="11">
        <f>J1432+K1432</f>
        <v>522</v>
      </c>
      <c r="J1432" s="11">
        <f>J1433</f>
        <v>522</v>
      </c>
      <c r="K1432" s="11">
        <f>K1433</f>
        <v>0</v>
      </c>
    </row>
    <row r="1433" spans="1:11" ht="119.25" customHeight="1" x14ac:dyDescent="0.2">
      <c r="A1433" s="7" t="s">
        <v>148</v>
      </c>
      <c r="B1433" s="8"/>
      <c r="C1433" s="8" t="s">
        <v>209</v>
      </c>
      <c r="D1433" s="8" t="s">
        <v>149</v>
      </c>
      <c r="E1433" s="8"/>
      <c r="F1433" s="11">
        <f>G1433+H1433</f>
        <v>522</v>
      </c>
      <c r="G1433" s="11">
        <f>G1434</f>
        <v>522</v>
      </c>
      <c r="H1433" s="11">
        <f>H1434</f>
        <v>0</v>
      </c>
      <c r="I1433" s="11">
        <f>J1433+K1433</f>
        <v>522</v>
      </c>
      <c r="J1433" s="11">
        <f>J1434</f>
        <v>522</v>
      </c>
      <c r="K1433" s="11">
        <f>K1434</f>
        <v>0</v>
      </c>
    </row>
    <row r="1434" spans="1:11" ht="104.25" customHeight="1" x14ac:dyDescent="0.2">
      <c r="A1434" s="9" t="s">
        <v>34</v>
      </c>
      <c r="B1434" s="9"/>
      <c r="C1434" s="9" t="s">
        <v>209</v>
      </c>
      <c r="D1434" s="9" t="s">
        <v>164</v>
      </c>
      <c r="E1434" s="9"/>
      <c r="F1434" s="12">
        <f t="shared" ref="F1434:F1436" si="282">SUM(G1434:H1434)</f>
        <v>522</v>
      </c>
      <c r="G1434" s="12">
        <f>SUM(G1435)</f>
        <v>522</v>
      </c>
      <c r="H1434" s="12">
        <f>SUM(H1435)</f>
        <v>0</v>
      </c>
      <c r="I1434" s="12">
        <f t="shared" ref="I1434:I1436" si="283">SUM(J1434:K1434)</f>
        <v>522</v>
      </c>
      <c r="J1434" s="12">
        <f>SUM(J1435)</f>
        <v>522</v>
      </c>
      <c r="K1434" s="12">
        <f>SUM(K1435)</f>
        <v>0</v>
      </c>
    </row>
    <row r="1435" spans="1:11" ht="219.75" customHeight="1" x14ac:dyDescent="0.2">
      <c r="A1435" s="13" t="s">
        <v>17</v>
      </c>
      <c r="B1435" s="9"/>
      <c r="C1435" s="9" t="s">
        <v>209</v>
      </c>
      <c r="D1435" s="9" t="s">
        <v>164</v>
      </c>
      <c r="E1435" s="9" t="s">
        <v>11</v>
      </c>
      <c r="F1435" s="12">
        <f t="shared" si="282"/>
        <v>522</v>
      </c>
      <c r="G1435" s="12">
        <v>522</v>
      </c>
      <c r="H1435" s="12"/>
      <c r="I1435" s="12">
        <f t="shared" si="283"/>
        <v>522</v>
      </c>
      <c r="J1435" s="12">
        <v>522</v>
      </c>
      <c r="K1435" s="12"/>
    </row>
    <row r="1436" spans="1:11" ht="125.25" customHeight="1" x14ac:dyDescent="0.2">
      <c r="A1436" s="8" t="s">
        <v>370</v>
      </c>
      <c r="B1436" s="8" t="s">
        <v>371</v>
      </c>
      <c r="C1436" s="8"/>
      <c r="D1436" s="8"/>
      <c r="E1436" s="8"/>
      <c r="F1436" s="11">
        <f t="shared" si="282"/>
        <v>2143</v>
      </c>
      <c r="G1436" s="11">
        <f>G1437</f>
        <v>2017</v>
      </c>
      <c r="H1436" s="11">
        <f>H1437</f>
        <v>126</v>
      </c>
      <c r="I1436" s="11">
        <f t="shared" si="283"/>
        <v>2011</v>
      </c>
      <c r="J1436" s="11">
        <f>J1437</f>
        <v>2011</v>
      </c>
      <c r="K1436" s="11">
        <f>K1437</f>
        <v>0</v>
      </c>
    </row>
    <row r="1437" spans="1:11" ht="48.75" customHeight="1" x14ac:dyDescent="0.2">
      <c r="A1437" s="25" t="s">
        <v>878</v>
      </c>
      <c r="B1437" s="8"/>
      <c r="C1437" s="8" t="s">
        <v>208</v>
      </c>
      <c r="D1437" s="8"/>
      <c r="E1437" s="8"/>
      <c r="F1437" s="11">
        <f>SUM(G1437:H1437)</f>
        <v>2143</v>
      </c>
      <c r="G1437" s="11">
        <f>SUM(G1438,G1445)</f>
        <v>2017</v>
      </c>
      <c r="H1437" s="11">
        <f>SUM(H1438,H1445)</f>
        <v>126</v>
      </c>
      <c r="I1437" s="11">
        <f>SUM(J1437:K1437)</f>
        <v>2011</v>
      </c>
      <c r="J1437" s="11">
        <f>SUM(J1438,J1445)</f>
        <v>2011</v>
      </c>
      <c r="K1437" s="11">
        <f>SUM(K1438,K1445)</f>
        <v>0</v>
      </c>
    </row>
    <row r="1438" spans="1:11" ht="199.5" customHeight="1" x14ac:dyDescent="0.2">
      <c r="A1438" s="8" t="s">
        <v>217</v>
      </c>
      <c r="B1438" s="8"/>
      <c r="C1438" s="8" t="s">
        <v>218</v>
      </c>
      <c r="D1438" s="8"/>
      <c r="E1438" s="8"/>
      <c r="F1438" s="11">
        <f>SUM(G1438:H1438)</f>
        <v>1895</v>
      </c>
      <c r="G1438" s="11">
        <f>SUM(G1441)</f>
        <v>1769</v>
      </c>
      <c r="H1438" s="11">
        <f>SUM(H1441)</f>
        <v>126</v>
      </c>
      <c r="I1438" s="11">
        <f>SUM(J1438:K1438)</f>
        <v>1763</v>
      </c>
      <c r="J1438" s="11">
        <f>SUM(J1441)</f>
        <v>1763</v>
      </c>
      <c r="K1438" s="11">
        <f>SUM(K1441)</f>
        <v>0</v>
      </c>
    </row>
    <row r="1439" spans="1:11" ht="37.5" customHeight="1" x14ac:dyDescent="0.2">
      <c r="A1439" s="7" t="s">
        <v>146</v>
      </c>
      <c r="B1439" s="8"/>
      <c r="C1439" s="8" t="s">
        <v>218</v>
      </c>
      <c r="D1439" s="8" t="s">
        <v>147</v>
      </c>
      <c r="E1439" s="8"/>
      <c r="F1439" s="11">
        <f>G1439+H1439</f>
        <v>1895</v>
      </c>
      <c r="G1439" s="11">
        <f>G1440</f>
        <v>1769</v>
      </c>
      <c r="H1439" s="11">
        <f>H1440</f>
        <v>126</v>
      </c>
      <c r="I1439" s="11">
        <f>J1439+K1439</f>
        <v>1763</v>
      </c>
      <c r="J1439" s="11">
        <f>J1440</f>
        <v>1763</v>
      </c>
      <c r="K1439" s="11">
        <f>K1440</f>
        <v>0</v>
      </c>
    </row>
    <row r="1440" spans="1:11" ht="121.5" customHeight="1" x14ac:dyDescent="0.2">
      <c r="A1440" s="7" t="s">
        <v>148</v>
      </c>
      <c r="B1440" s="8"/>
      <c r="C1440" s="8" t="s">
        <v>218</v>
      </c>
      <c r="D1440" s="8" t="s">
        <v>149</v>
      </c>
      <c r="E1440" s="8"/>
      <c r="F1440" s="11">
        <f>G1440+H1440</f>
        <v>1895</v>
      </c>
      <c r="G1440" s="11">
        <f>G1441</f>
        <v>1769</v>
      </c>
      <c r="H1440" s="11">
        <f>H1441</f>
        <v>126</v>
      </c>
      <c r="I1440" s="11">
        <f>J1440+K1440</f>
        <v>1763</v>
      </c>
      <c r="J1440" s="11">
        <f>J1441</f>
        <v>1763</v>
      </c>
      <c r="K1440" s="11">
        <f>K1441</f>
        <v>0</v>
      </c>
    </row>
    <row r="1441" spans="1:11" ht="78" customHeight="1" x14ac:dyDescent="0.2">
      <c r="A1441" s="9" t="s">
        <v>335</v>
      </c>
      <c r="B1441" s="9"/>
      <c r="C1441" s="9" t="s">
        <v>218</v>
      </c>
      <c r="D1441" s="9" t="s">
        <v>150</v>
      </c>
      <c r="E1441" s="9"/>
      <c r="F1441" s="12">
        <f>SUM(G1441:H1441)</f>
        <v>1895</v>
      </c>
      <c r="G1441" s="12">
        <f>SUM(G1442:G1444)</f>
        <v>1769</v>
      </c>
      <c r="H1441" s="12">
        <f>SUM(H1442:H1444)</f>
        <v>126</v>
      </c>
      <c r="I1441" s="12">
        <f>SUM(J1441:K1441)</f>
        <v>1763</v>
      </c>
      <c r="J1441" s="12">
        <f>SUM(J1442:J1444)</f>
        <v>1763</v>
      </c>
      <c r="K1441" s="12">
        <f>SUM(K1442:K1444)</f>
        <v>0</v>
      </c>
    </row>
    <row r="1442" spans="1:11" ht="207.75" customHeight="1" x14ac:dyDescent="0.2">
      <c r="A1442" s="13" t="s">
        <v>17</v>
      </c>
      <c r="B1442" s="9"/>
      <c r="C1442" s="9" t="s">
        <v>218</v>
      </c>
      <c r="D1442" s="9" t="s">
        <v>150</v>
      </c>
      <c r="E1442" s="9" t="s">
        <v>11</v>
      </c>
      <c r="F1442" s="12">
        <f>SUM(G1442:H1442)</f>
        <v>1543</v>
      </c>
      <c r="G1442" s="12">
        <f>1777-234</f>
        <v>1543</v>
      </c>
      <c r="H1442" s="12"/>
      <c r="I1442" s="12">
        <f>SUM(J1442:K1442)</f>
        <v>1535</v>
      </c>
      <c r="J1442" s="12">
        <f>1777-242</f>
        <v>1535</v>
      </c>
      <c r="K1442" s="12"/>
    </row>
    <row r="1443" spans="1:11" ht="93" customHeight="1" x14ac:dyDescent="0.2">
      <c r="A1443" s="9" t="s">
        <v>18</v>
      </c>
      <c r="B1443" s="9"/>
      <c r="C1443" s="9" t="s">
        <v>218</v>
      </c>
      <c r="D1443" s="9" t="s">
        <v>150</v>
      </c>
      <c r="E1443" s="9" t="s">
        <v>12</v>
      </c>
      <c r="F1443" s="12">
        <f>SUM(G1443:H1443)</f>
        <v>334</v>
      </c>
      <c r="G1443" s="12">
        <f>365-157</f>
        <v>208</v>
      </c>
      <c r="H1443" s="12">
        <v>126</v>
      </c>
      <c r="I1443" s="12">
        <f>SUM(J1443:K1443)</f>
        <v>210</v>
      </c>
      <c r="J1443" s="12">
        <f>367-157</f>
        <v>210</v>
      </c>
      <c r="K1443" s="12"/>
    </row>
    <row r="1444" spans="1:11" ht="33" x14ac:dyDescent="0.2">
      <c r="A1444" s="9" t="s">
        <v>15</v>
      </c>
      <c r="B1444" s="9"/>
      <c r="C1444" s="9" t="s">
        <v>218</v>
      </c>
      <c r="D1444" s="9" t="s">
        <v>150</v>
      </c>
      <c r="E1444" s="9" t="s">
        <v>14</v>
      </c>
      <c r="F1444" s="12">
        <f>SUM(G1444:H1444)</f>
        <v>18</v>
      </c>
      <c r="G1444" s="12">
        <f>19-1</f>
        <v>18</v>
      </c>
      <c r="H1444" s="12"/>
      <c r="I1444" s="12">
        <f>SUM(J1444:K1444)</f>
        <v>18</v>
      </c>
      <c r="J1444" s="12">
        <f>19-1</f>
        <v>18</v>
      </c>
      <c r="K1444" s="12"/>
    </row>
    <row r="1445" spans="1:11" ht="66.75" customHeight="1" x14ac:dyDescent="0.2">
      <c r="A1445" s="25" t="s">
        <v>879</v>
      </c>
      <c r="B1445" s="8"/>
      <c r="C1445" s="8" t="s">
        <v>209</v>
      </c>
      <c r="D1445" s="8"/>
      <c r="E1445" s="8"/>
      <c r="F1445" s="11">
        <f>SUM(G1445:H1445)</f>
        <v>248</v>
      </c>
      <c r="G1445" s="11">
        <f>SUM(G1448)</f>
        <v>248</v>
      </c>
      <c r="H1445" s="11">
        <f>SUM(H1448)</f>
        <v>0</v>
      </c>
      <c r="I1445" s="11">
        <f>SUM(J1445:K1445)</f>
        <v>248</v>
      </c>
      <c r="J1445" s="11">
        <f>SUM(J1448)</f>
        <v>248</v>
      </c>
      <c r="K1445" s="11">
        <f>SUM(K1448)</f>
        <v>0</v>
      </c>
    </row>
    <row r="1446" spans="1:11" ht="41.25" customHeight="1" x14ac:dyDescent="0.2">
      <c r="A1446" s="7" t="s">
        <v>146</v>
      </c>
      <c r="B1446" s="8"/>
      <c r="C1446" s="8" t="s">
        <v>209</v>
      </c>
      <c r="D1446" s="8" t="s">
        <v>147</v>
      </c>
      <c r="E1446" s="8"/>
      <c r="F1446" s="11">
        <f>G1446+H1446</f>
        <v>248</v>
      </c>
      <c r="G1446" s="11">
        <f>G1447</f>
        <v>248</v>
      </c>
      <c r="H1446" s="11">
        <f>H1447</f>
        <v>0</v>
      </c>
      <c r="I1446" s="11">
        <f>J1446+K1446</f>
        <v>248</v>
      </c>
      <c r="J1446" s="11">
        <f>J1447</f>
        <v>248</v>
      </c>
      <c r="K1446" s="11">
        <f>K1447</f>
        <v>0</v>
      </c>
    </row>
    <row r="1447" spans="1:11" ht="123.75" customHeight="1" x14ac:dyDescent="0.2">
      <c r="A1447" s="7" t="s">
        <v>148</v>
      </c>
      <c r="B1447" s="8"/>
      <c r="C1447" s="8" t="s">
        <v>209</v>
      </c>
      <c r="D1447" s="8" t="s">
        <v>149</v>
      </c>
      <c r="E1447" s="8"/>
      <c r="F1447" s="11">
        <f>G1447+H1447</f>
        <v>248</v>
      </c>
      <c r="G1447" s="11">
        <f>G1448</f>
        <v>248</v>
      </c>
      <c r="H1447" s="11">
        <f>H1448</f>
        <v>0</v>
      </c>
      <c r="I1447" s="11">
        <f>J1447+K1447</f>
        <v>248</v>
      </c>
      <c r="J1447" s="11">
        <f>J1448</f>
        <v>248</v>
      </c>
      <c r="K1447" s="11">
        <f>K1448</f>
        <v>0</v>
      </c>
    </row>
    <row r="1448" spans="1:11" ht="107.25" customHeight="1" x14ac:dyDescent="0.2">
      <c r="A1448" s="9" t="s">
        <v>34</v>
      </c>
      <c r="B1448" s="9"/>
      <c r="C1448" s="9" t="s">
        <v>209</v>
      </c>
      <c r="D1448" s="9" t="s">
        <v>164</v>
      </c>
      <c r="E1448" s="9"/>
      <c r="F1448" s="12">
        <f t="shared" ref="F1448:F1449" si="284">SUM(G1448:H1448)</f>
        <v>248</v>
      </c>
      <c r="G1448" s="12">
        <f>SUM(G1449)</f>
        <v>248</v>
      </c>
      <c r="H1448" s="12">
        <f>SUM(H1449)</f>
        <v>0</v>
      </c>
      <c r="I1448" s="12">
        <f t="shared" ref="I1448:I1449" si="285">SUM(J1448:K1448)</f>
        <v>248</v>
      </c>
      <c r="J1448" s="12">
        <f>SUM(J1449)</f>
        <v>248</v>
      </c>
      <c r="K1448" s="12">
        <f>SUM(K1449)</f>
        <v>0</v>
      </c>
    </row>
    <row r="1449" spans="1:11" ht="210" customHeight="1" x14ac:dyDescent="0.2">
      <c r="A1449" s="13" t="s">
        <v>17</v>
      </c>
      <c r="B1449" s="9"/>
      <c r="C1449" s="9" t="s">
        <v>209</v>
      </c>
      <c r="D1449" s="9">
        <v>9990022100</v>
      </c>
      <c r="E1449" s="9" t="s">
        <v>11</v>
      </c>
      <c r="F1449" s="12">
        <f t="shared" si="284"/>
        <v>248</v>
      </c>
      <c r="G1449" s="12">
        <v>248</v>
      </c>
      <c r="H1449" s="12"/>
      <c r="I1449" s="12">
        <f t="shared" si="285"/>
        <v>248</v>
      </c>
      <c r="J1449" s="12">
        <v>248</v>
      </c>
      <c r="K1449" s="12"/>
    </row>
    <row r="1450" spans="1:11" ht="16.5" x14ac:dyDescent="0.2">
      <c r="A1450" s="8" t="s">
        <v>9</v>
      </c>
      <c r="B1450" s="8"/>
      <c r="C1450" s="8"/>
      <c r="D1450" s="8"/>
      <c r="E1450" s="8"/>
      <c r="F1450" s="11">
        <f>G1450+H1450</f>
        <v>8683186.5999999996</v>
      </c>
      <c r="G1450" s="11">
        <f>G10+G132+G143+G307+G320+G331+G347+G363+G430+G450+G503+G694+G1057+G1103+G1163+G1186+G1200+G1214+G1227+G1241+G1255+G1269+G1283+G1297+G1311+G1325+G1339+G1353+G1366+G1380+G1394+G1408+G1422+G1436+G768+G355</f>
        <v>3984783.6</v>
      </c>
      <c r="H1450" s="11">
        <f>H10+H132+H143+H307+H320+H331+H347+H363+H430+H450+H503+H694+H1057+H1103+H1163+H1186+H1200+H1214+H1227+H1241+H1255+H1269+H1283+H1297+H1311+H1325+H1339+H1353+H1366+H1380+H1394+H1408+H1422+H1436+H768+H355</f>
        <v>4698403</v>
      </c>
      <c r="I1450" s="11">
        <f>J1450+K1450</f>
        <v>8154517.5999999996</v>
      </c>
      <c r="J1450" s="11">
        <f>J10+J132+J143+J307+J320+J331+J347+J363+J430+J450+J503+J694+J1057+J1103+J1163+J1186+J1200+J1214+J1227+J1241+J1255+J1269+J1283+J1297+J1311+J1325+J1339+J1353+J1366+J1380+J1394+J1408+J1422+J1436+J768+J355</f>
        <v>3325782</v>
      </c>
      <c r="K1450" s="11">
        <f>K10+K132+K143+K307+K320+K331+K347+K363+K430+K450+K503+K694+K1057+K1103+K1163+K1186+K1200+K1214+K1227+K1241+K1255+K1269+K1283+K1297+K1311+K1325+K1339+K1353+K1366+K1380+K1394+K1408+K1422+K1436+K768+K355</f>
        <v>4828735.5999999996</v>
      </c>
    </row>
    <row r="1455" spans="1:11" x14ac:dyDescent="0.2">
      <c r="A1455" s="10"/>
    </row>
    <row r="1456" spans="1:11" x14ac:dyDescent="0.2">
      <c r="A1456" s="10"/>
    </row>
    <row r="1457" spans="1:1" x14ac:dyDescent="0.2">
      <c r="A1457" s="10"/>
    </row>
    <row r="1458" spans="1:1" x14ac:dyDescent="0.2">
      <c r="A1458" s="10"/>
    </row>
    <row r="1459" spans="1:1" x14ac:dyDescent="0.2">
      <c r="A1459" s="10"/>
    </row>
    <row r="1460" spans="1:1" x14ac:dyDescent="0.2">
      <c r="A1460" s="10"/>
    </row>
    <row r="1461" spans="1:1" x14ac:dyDescent="0.2">
      <c r="A1461" s="10"/>
    </row>
    <row r="1462" spans="1:1" x14ac:dyDescent="0.2">
      <c r="A1462" s="10"/>
    </row>
    <row r="1463" spans="1:1" x14ac:dyDescent="0.2">
      <c r="A1463" s="10"/>
    </row>
    <row r="1464" spans="1:1" x14ac:dyDescent="0.2">
      <c r="A1464" s="10"/>
    </row>
    <row r="1466" spans="1:1" x14ac:dyDescent="0.2">
      <c r="A1466" s="10"/>
    </row>
  </sheetData>
  <autoFilter ref="A9:IU1450"/>
  <mergeCells count="3">
    <mergeCell ref="A6:I6"/>
    <mergeCell ref="D4:I4"/>
    <mergeCell ref="D5:I5"/>
  </mergeCells>
  <pageMargins left="1.1417322834645669" right="0.6692913385826772" top="0.78740157480314965" bottom="0.78740157480314965" header="0" footer="0"/>
  <pageSetup paperSize="9" orientation="portrait" r:id="rId1"/>
  <headerFooter differentFirst="1">
    <oddHeader>&amp;C&amp;"Times New Roman,обычный"&amp;12&amp;P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КВСР</vt:lpstr>
      <vt:lpstr>Лист1</vt:lpstr>
      <vt:lpstr>КВСР!Заголовки_для_печати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Метелёва</dc:creator>
  <dc:description>POI HSSF rep:2.31.0.138</dc:description>
  <cp:lastModifiedBy>Прасолов</cp:lastModifiedBy>
  <cp:lastPrinted>2019-12-24T06:40:03Z</cp:lastPrinted>
  <dcterms:created xsi:type="dcterms:W3CDTF">2013-11-13T16:11:47Z</dcterms:created>
  <dcterms:modified xsi:type="dcterms:W3CDTF">2019-12-24T06:40:23Z</dcterms:modified>
</cp:coreProperties>
</file>