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Z:\43 решения (25.12.2020)\43 заседание (25.12.2020)\447 О внесении изменений в бюджет\"/>
    </mc:Choice>
  </mc:AlternateContent>
  <xr:revisionPtr revIDLastSave="0" documentId="13_ncr:1_{47FD99FA-7758-42EC-8708-55FB9382F57E}" xr6:coauthVersionLast="45" xr6:coauthVersionMax="45" xr10:uidLastSave="{00000000-0000-0000-0000-000000000000}"/>
  <bookViews>
    <workbookView xWindow="-120" yWindow="-120" windowWidth="21840" windowHeight="13140" xr2:uid="{00000000-000D-0000-FFFF-FFFF00000000}"/>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14'!$A$12:$IJ$906</definedName>
    <definedName name="_xlnm.Print_Titles" localSheetId="0">'Приложение 14'!$12:$12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70" i="5" l="1"/>
  <c r="I267" i="5"/>
  <c r="F84" i="5"/>
  <c r="J630" i="5"/>
  <c r="H630" i="5" s="1"/>
  <c r="G630" i="5"/>
  <c r="J318" i="5"/>
  <c r="H315" i="5"/>
  <c r="G315" i="5"/>
  <c r="J299" i="5"/>
  <c r="H299" i="5" s="1"/>
  <c r="G299" i="5"/>
  <c r="H285" i="5"/>
  <c r="E285" i="5"/>
  <c r="J284" i="5"/>
  <c r="I284" i="5"/>
  <c r="G284" i="5"/>
  <c r="F284" i="5"/>
  <c r="H283" i="5"/>
  <c r="G283" i="5"/>
  <c r="E283" i="5" s="1"/>
  <c r="J282" i="5"/>
  <c r="H282" i="5" s="1"/>
  <c r="G282" i="5"/>
  <c r="F282" i="5"/>
  <c r="J268" i="5"/>
  <c r="H268" i="5" s="1"/>
  <c r="G268" i="5"/>
  <c r="E268" i="5" s="1"/>
  <c r="F267" i="5"/>
  <c r="J109" i="5"/>
  <c r="J82" i="5"/>
  <c r="G82" i="5"/>
  <c r="G785" i="5"/>
  <c r="J786" i="5"/>
  <c r="I786" i="5"/>
  <c r="G786" i="5"/>
  <c r="F786" i="5"/>
  <c r="E787" i="5"/>
  <c r="F783" i="5"/>
  <c r="E786" i="5" l="1"/>
  <c r="E284" i="5"/>
  <c r="H284" i="5"/>
  <c r="J267" i="5"/>
  <c r="H267" i="5" s="1"/>
  <c r="E282" i="5"/>
  <c r="G267" i="5"/>
  <c r="E267" i="5" s="1"/>
  <c r="J343" i="5"/>
  <c r="H343" i="5" s="1"/>
  <c r="G343" i="5"/>
  <c r="G342" i="5" s="1"/>
  <c r="I342" i="5"/>
  <c r="J352" i="5"/>
  <c r="H352" i="5" s="1"/>
  <c r="G352" i="5"/>
  <c r="J351" i="5"/>
  <c r="H351" i="5" s="1"/>
  <c r="G351" i="5"/>
  <c r="F143" i="5"/>
  <c r="F172" i="5"/>
  <c r="F290" i="5"/>
  <c r="G310" i="5"/>
  <c r="G309" i="5" s="1"/>
  <c r="F310" i="5"/>
  <c r="F309" i="5" s="1"/>
  <c r="E311" i="5"/>
  <c r="G172" i="5"/>
  <c r="H752" i="5"/>
  <c r="E752" i="5"/>
  <c r="J751" i="5"/>
  <c r="J750" i="5" s="1"/>
  <c r="I751" i="5"/>
  <c r="I750" i="5" s="1"/>
  <c r="G751" i="5"/>
  <c r="G750" i="5" s="1"/>
  <c r="F751" i="5"/>
  <c r="F750" i="5" s="1"/>
  <c r="E310" i="5" l="1"/>
  <c r="J342" i="5"/>
  <c r="H342" i="5" s="1"/>
  <c r="E309" i="5"/>
  <c r="E750" i="5"/>
  <c r="H750" i="5"/>
  <c r="E751" i="5"/>
  <c r="H751" i="5"/>
  <c r="I733" i="5"/>
  <c r="F733" i="5"/>
  <c r="I715" i="5"/>
  <c r="F715" i="5"/>
  <c r="J477" i="5" l="1"/>
  <c r="G477" i="5"/>
  <c r="J478" i="5"/>
  <c r="H478" i="5" s="1"/>
  <c r="G478" i="5"/>
  <c r="H479" i="5"/>
  <c r="E478" i="5"/>
  <c r="E479" i="5"/>
  <c r="G464" i="5"/>
  <c r="I464" i="5"/>
  <c r="F464" i="5"/>
  <c r="J462" i="5"/>
  <c r="I462" i="5"/>
  <c r="G462" i="5"/>
  <c r="F462" i="5"/>
  <c r="J350" i="5"/>
  <c r="G350" i="5"/>
  <c r="E351" i="5"/>
  <c r="I87" i="5"/>
  <c r="F87" i="5"/>
  <c r="E464" i="5" l="1"/>
  <c r="I895" i="5"/>
  <c r="F895" i="5"/>
  <c r="J465" i="5"/>
  <c r="J464" i="5" s="1"/>
  <c r="E463" i="5"/>
  <c r="J349" i="5"/>
  <c r="I350" i="5"/>
  <c r="I349" i="5" s="1"/>
  <c r="G349" i="5"/>
  <c r="F350" i="5"/>
  <c r="F349" i="5" s="1"/>
  <c r="E352" i="5"/>
  <c r="J348" i="5"/>
  <c r="G348" i="5"/>
  <c r="J346" i="5"/>
  <c r="G346" i="5"/>
  <c r="I774" i="5"/>
  <c r="F774" i="5"/>
  <c r="I884" i="5"/>
  <c r="I883" i="5"/>
  <c r="F884" i="5"/>
  <c r="F883" i="5"/>
  <c r="I897" i="5"/>
  <c r="F897" i="5"/>
  <c r="I796" i="5"/>
  <c r="F796" i="5"/>
  <c r="G146" i="5"/>
  <c r="E315" i="5"/>
  <c r="J314" i="5"/>
  <c r="J313" i="5" s="1"/>
  <c r="I314" i="5"/>
  <c r="I313" i="5" s="1"/>
  <c r="G314" i="5"/>
  <c r="G313" i="5" s="1"/>
  <c r="F314" i="5"/>
  <c r="F313" i="5" s="1"/>
  <c r="J136" i="5"/>
  <c r="H109" i="5"/>
  <c r="G109" i="5"/>
  <c r="J792" i="5"/>
  <c r="J790" i="5"/>
  <c r="E785" i="5"/>
  <c r="J784" i="5"/>
  <c r="I784" i="5"/>
  <c r="G784" i="5"/>
  <c r="F784" i="5"/>
  <c r="H82" i="5"/>
  <c r="H463" i="5"/>
  <c r="H128" i="5"/>
  <c r="E128" i="5"/>
  <c r="J127" i="5"/>
  <c r="I127" i="5"/>
  <c r="G127" i="5"/>
  <c r="F127" i="5"/>
  <c r="J690" i="5"/>
  <c r="G690" i="5"/>
  <c r="H692" i="5"/>
  <c r="E692" i="5"/>
  <c r="I691" i="5"/>
  <c r="I690" i="5" s="1"/>
  <c r="F691" i="5"/>
  <c r="F690" i="5" s="1"/>
  <c r="H314" i="5" l="1"/>
  <c r="H313" i="5"/>
  <c r="E350" i="5"/>
  <c r="H350" i="5"/>
  <c r="H349" i="5"/>
  <c r="E349" i="5"/>
  <c r="E784" i="5"/>
  <c r="E314" i="5"/>
  <c r="E313" i="5"/>
  <c r="H462" i="5"/>
  <c r="E127" i="5"/>
  <c r="H127" i="5"/>
  <c r="E462" i="5"/>
  <c r="I714" i="5"/>
  <c r="F714" i="5"/>
  <c r="I713" i="5"/>
  <c r="F713" i="5"/>
  <c r="J488" i="5"/>
  <c r="J487" i="5"/>
  <c r="G488" i="5"/>
  <c r="G487" i="5"/>
  <c r="I303" i="5"/>
  <c r="F303" i="5"/>
  <c r="H304" i="5"/>
  <c r="E304" i="5"/>
  <c r="I810" i="5" l="1"/>
  <c r="F810" i="5"/>
  <c r="J815" i="5"/>
  <c r="J814" i="5" s="1"/>
  <c r="I815" i="5"/>
  <c r="I814" i="5" s="1"/>
  <c r="G815" i="5"/>
  <c r="G814" i="5" s="1"/>
  <c r="F815" i="5"/>
  <c r="F814" i="5" s="1"/>
  <c r="J317" i="5"/>
  <c r="I317" i="5"/>
  <c r="I316" i="5" s="1"/>
  <c r="I312" i="5" s="1"/>
  <c r="G317" i="5"/>
  <c r="G316" i="5" s="1"/>
  <c r="G312" i="5" s="1"/>
  <c r="F317" i="5"/>
  <c r="F316" i="5" s="1"/>
  <c r="F312" i="5" s="1"/>
  <c r="J316" i="5"/>
  <c r="J312" i="5" s="1"/>
  <c r="H318" i="5"/>
  <c r="E318" i="5"/>
  <c r="I111" i="5"/>
  <c r="J135" i="5"/>
  <c r="J134" i="5" s="1"/>
  <c r="I135" i="5"/>
  <c r="I134" i="5" s="1"/>
  <c r="G135" i="5"/>
  <c r="G134" i="5" s="1"/>
  <c r="F135" i="5"/>
  <c r="F134" i="5" s="1"/>
  <c r="H136" i="5"/>
  <c r="E136" i="5"/>
  <c r="J864" i="5"/>
  <c r="G864" i="5"/>
  <c r="H172" i="5"/>
  <c r="E172" i="5"/>
  <c r="J171" i="5"/>
  <c r="J170" i="5" s="1"/>
  <c r="I171" i="5"/>
  <c r="F171" i="5"/>
  <c r="F170" i="5" s="1"/>
  <c r="J578" i="5"/>
  <c r="I578" i="5"/>
  <c r="G578" i="5"/>
  <c r="F578" i="5"/>
  <c r="J186" i="5"/>
  <c r="G186" i="5"/>
  <c r="J126" i="5"/>
  <c r="G126" i="5"/>
  <c r="G101" i="5"/>
  <c r="J101" i="5"/>
  <c r="H92" i="5"/>
  <c r="E92" i="5"/>
  <c r="J91" i="5"/>
  <c r="I91" i="5"/>
  <c r="G91" i="5"/>
  <c r="F91" i="5"/>
  <c r="I873" i="5"/>
  <c r="I867" i="5" s="1"/>
  <c r="F873" i="5"/>
  <c r="F867" i="5" s="1"/>
  <c r="J764" i="5"/>
  <c r="G764" i="5"/>
  <c r="J755" i="5"/>
  <c r="I755" i="5"/>
  <c r="G755" i="5"/>
  <c r="F755" i="5"/>
  <c r="H408" i="5"/>
  <c r="H407" i="5"/>
  <c r="H404" i="5"/>
  <c r="H411" i="5"/>
  <c r="H403" i="5"/>
  <c r="J867" i="5"/>
  <c r="G867" i="5"/>
  <c r="H144" i="5"/>
  <c r="H145" i="5"/>
  <c r="H146" i="5"/>
  <c r="H147" i="5"/>
  <c r="H148" i="5"/>
  <c r="J667" i="5"/>
  <c r="J666" i="5" s="1"/>
  <c r="I667" i="5"/>
  <c r="I666" i="5" s="1"/>
  <c r="G667" i="5"/>
  <c r="G666" i="5" s="1"/>
  <c r="F667" i="5"/>
  <c r="F666" i="5" s="1"/>
  <c r="H668" i="5"/>
  <c r="E668" i="5"/>
  <c r="J748" i="5"/>
  <c r="J747" i="5" s="1"/>
  <c r="J746" i="5" s="1"/>
  <c r="I748" i="5"/>
  <c r="I747" i="5" s="1"/>
  <c r="I746" i="5" s="1"/>
  <c r="H749" i="5"/>
  <c r="G748" i="5"/>
  <c r="G747" i="5" s="1"/>
  <c r="G746" i="5" s="1"/>
  <c r="F748" i="5"/>
  <c r="F747" i="5" s="1"/>
  <c r="F746" i="5" s="1"/>
  <c r="E749" i="5"/>
  <c r="H771" i="5"/>
  <c r="H769" i="5"/>
  <c r="F765" i="5"/>
  <c r="F764" i="5" s="1"/>
  <c r="I765" i="5"/>
  <c r="I764" i="5" s="1"/>
  <c r="G761" i="5"/>
  <c r="F761" i="5"/>
  <c r="J761" i="5"/>
  <c r="I761" i="5"/>
  <c r="G731" i="5"/>
  <c r="G730" i="5" s="1"/>
  <c r="J731" i="5"/>
  <c r="J730" i="5" s="1"/>
  <c r="I732" i="5"/>
  <c r="I731" i="5" s="1"/>
  <c r="I730" i="5" s="1"/>
  <c r="F732" i="5"/>
  <c r="F731" i="5" s="1"/>
  <c r="H733" i="5"/>
  <c r="E733" i="5"/>
  <c r="I783" i="5"/>
  <c r="H687" i="5"/>
  <c r="H685" i="5"/>
  <c r="E316" i="5" l="1"/>
  <c r="E312" i="5"/>
  <c r="E814" i="5"/>
  <c r="H814" i="5"/>
  <c r="G171" i="5"/>
  <c r="G170" i="5" s="1"/>
  <c r="E170" i="5" s="1"/>
  <c r="H312" i="5"/>
  <c r="H316" i="5"/>
  <c r="E317" i="5"/>
  <c r="H317" i="5"/>
  <c r="E91" i="5"/>
  <c r="H91" i="5"/>
  <c r="H171" i="5"/>
  <c r="I170" i="5"/>
  <c r="H170" i="5" s="1"/>
  <c r="E135" i="5"/>
  <c r="H135" i="5"/>
  <c r="H134" i="5"/>
  <c r="E134" i="5"/>
  <c r="F730" i="5"/>
  <c r="E730" i="5" s="1"/>
  <c r="H730" i="5"/>
  <c r="J281" i="5"/>
  <c r="E748" i="5"/>
  <c r="H748" i="5"/>
  <c r="I281" i="5"/>
  <c r="H667" i="5"/>
  <c r="E667" i="5"/>
  <c r="H747" i="5"/>
  <c r="E747" i="5"/>
  <c r="H610" i="5"/>
  <c r="H609" i="5"/>
  <c r="H606" i="5"/>
  <c r="H605" i="5"/>
  <c r="H602" i="5"/>
  <c r="H601" i="5"/>
  <c r="J597" i="5"/>
  <c r="I597" i="5"/>
  <c r="G597" i="5"/>
  <c r="F597" i="5"/>
  <c r="H598" i="5"/>
  <c r="H595" i="5"/>
  <c r="H594" i="5"/>
  <c r="H593" i="5"/>
  <c r="H590" i="5"/>
  <c r="H589" i="5"/>
  <c r="H586" i="5"/>
  <c r="H582" i="5"/>
  <c r="H575" i="5"/>
  <c r="H572" i="5"/>
  <c r="H567" i="5"/>
  <c r="E561" i="5"/>
  <c r="H561" i="5"/>
  <c r="H558" i="5"/>
  <c r="H555" i="5"/>
  <c r="H552" i="5"/>
  <c r="H549" i="5"/>
  <c r="H543" i="5"/>
  <c r="H540" i="5"/>
  <c r="H539" i="5"/>
  <c r="H533" i="5"/>
  <c r="H532" i="5"/>
  <c r="H529" i="5"/>
  <c r="H528" i="5"/>
  <c r="H523" i="5"/>
  <c r="H525" i="5"/>
  <c r="H520" i="5"/>
  <c r="H518" i="5"/>
  <c r="H515" i="5"/>
  <c r="H510" i="5"/>
  <c r="H504" i="5"/>
  <c r="H506" i="5"/>
  <c r="H499" i="5"/>
  <c r="H501" i="5"/>
  <c r="H492" i="5"/>
  <c r="H494" i="5"/>
  <c r="H496" i="5"/>
  <c r="H488" i="5"/>
  <c r="H487" i="5"/>
  <c r="H482" i="5"/>
  <c r="G481" i="5"/>
  <c r="I481" i="5"/>
  <c r="J481" i="5"/>
  <c r="F481" i="5"/>
  <c r="E482" i="5"/>
  <c r="H484" i="5"/>
  <c r="H477" i="5"/>
  <c r="H476" i="5"/>
  <c r="H473" i="5"/>
  <c r="H472" i="5"/>
  <c r="H469" i="5"/>
  <c r="H468" i="5"/>
  <c r="H465" i="5"/>
  <c r="H460" i="5"/>
  <c r="G460" i="5"/>
  <c r="H459" i="5"/>
  <c r="H456" i="5"/>
  <c r="H455" i="5"/>
  <c r="H452" i="5"/>
  <c r="H451" i="5"/>
  <c r="H449" i="5"/>
  <c r="H446" i="5"/>
  <c r="H445" i="5"/>
  <c r="H442" i="5"/>
  <c r="H439" i="5"/>
  <c r="H436" i="5"/>
  <c r="H435" i="5"/>
  <c r="H432" i="5"/>
  <c r="H431" i="5"/>
  <c r="H428" i="5"/>
  <c r="H427" i="5"/>
  <c r="H424" i="5"/>
  <c r="H423" i="5"/>
  <c r="H420" i="5"/>
  <c r="H419" i="5"/>
  <c r="H416" i="5"/>
  <c r="H415" i="5"/>
  <c r="H412" i="5"/>
  <c r="H400" i="5"/>
  <c r="H399" i="5"/>
  <c r="H396" i="5"/>
  <c r="H395" i="5"/>
  <c r="H392" i="5"/>
  <c r="H391" i="5"/>
  <c r="H388" i="5"/>
  <c r="H387" i="5"/>
  <c r="H384" i="5"/>
  <c r="H383" i="5"/>
  <c r="H380" i="5"/>
  <c r="H375" i="5"/>
  <c r="J374" i="5"/>
  <c r="I374" i="5"/>
  <c r="G374" i="5"/>
  <c r="F374" i="5"/>
  <c r="E375" i="5"/>
  <c r="J371" i="5"/>
  <c r="I371" i="5"/>
  <c r="G371" i="5"/>
  <c r="F371" i="5"/>
  <c r="H372" i="5"/>
  <c r="H369" i="5"/>
  <c r="H367" i="5"/>
  <c r="H364" i="5"/>
  <c r="H362" i="5"/>
  <c r="H357" i="5"/>
  <c r="H359" i="5"/>
  <c r="H348" i="5"/>
  <c r="H346" i="5"/>
  <c r="J347" i="5"/>
  <c r="I347" i="5"/>
  <c r="G347" i="5"/>
  <c r="F347" i="5"/>
  <c r="J345" i="5"/>
  <c r="I345" i="5"/>
  <c r="I344" i="5" s="1"/>
  <c r="G345" i="5"/>
  <c r="F345" i="5"/>
  <c r="F344" i="5" s="1"/>
  <c r="E348" i="5"/>
  <c r="E346" i="5"/>
  <c r="H17" i="5"/>
  <c r="J640" i="5"/>
  <c r="I640" i="5"/>
  <c r="G640" i="5"/>
  <c r="H643" i="5"/>
  <c r="H642" i="5"/>
  <c r="H641" i="5"/>
  <c r="F640" i="5"/>
  <c r="E643" i="5"/>
  <c r="H638" i="5"/>
  <c r="H637" i="5"/>
  <c r="H636" i="5"/>
  <c r="J635" i="5"/>
  <c r="I635" i="5"/>
  <c r="G635" i="5"/>
  <c r="F635" i="5"/>
  <c r="E638" i="5"/>
  <c r="H626" i="5"/>
  <c r="H623" i="5"/>
  <c r="H621" i="5"/>
  <c r="H618" i="5"/>
  <c r="H617" i="5"/>
  <c r="H616" i="5"/>
  <c r="H615" i="5"/>
  <c r="J828" i="5"/>
  <c r="I828" i="5"/>
  <c r="G828" i="5"/>
  <c r="F828" i="5"/>
  <c r="H829" i="5"/>
  <c r="E829" i="5"/>
  <c r="H817" i="5"/>
  <c r="E817" i="5"/>
  <c r="H798" i="5"/>
  <c r="E798" i="5"/>
  <c r="H797" i="5"/>
  <c r="E797" i="5"/>
  <c r="H796" i="5"/>
  <c r="E796" i="5"/>
  <c r="J560" i="5"/>
  <c r="I560" i="5"/>
  <c r="G560" i="5"/>
  <c r="F560" i="5"/>
  <c r="J562" i="5"/>
  <c r="I562" i="5"/>
  <c r="G562" i="5"/>
  <c r="F562" i="5"/>
  <c r="H563" i="5"/>
  <c r="E563" i="5"/>
  <c r="F145" i="5"/>
  <c r="G145" i="5"/>
  <c r="G147" i="5"/>
  <c r="F147" i="5"/>
  <c r="E146" i="5"/>
  <c r="E148" i="5"/>
  <c r="J81" i="5"/>
  <c r="I81" i="5"/>
  <c r="G81" i="5"/>
  <c r="F81" i="5"/>
  <c r="J83" i="5"/>
  <c r="I83" i="5"/>
  <c r="G83" i="5"/>
  <c r="F83" i="5"/>
  <c r="H297" i="5"/>
  <c r="E297" i="5"/>
  <c r="J296" i="5"/>
  <c r="I296" i="5"/>
  <c r="G296" i="5"/>
  <c r="F296" i="5"/>
  <c r="H295" i="5"/>
  <c r="E295" i="5"/>
  <c r="J294" i="5"/>
  <c r="I294" i="5"/>
  <c r="G294" i="5"/>
  <c r="F294" i="5"/>
  <c r="H818" i="5"/>
  <c r="E818" i="5"/>
  <c r="J702" i="5"/>
  <c r="G702" i="5"/>
  <c r="J213" i="5"/>
  <c r="I213" i="5"/>
  <c r="G213" i="5"/>
  <c r="F213" i="5"/>
  <c r="J209" i="5"/>
  <c r="I209" i="5"/>
  <c r="G209" i="5"/>
  <c r="F209" i="5"/>
  <c r="I302" i="5"/>
  <c r="H302" i="5" s="1"/>
  <c r="G303" i="5"/>
  <c r="G302" i="5" s="1"/>
  <c r="F302" i="5"/>
  <c r="H305" i="5"/>
  <c r="E305" i="5"/>
  <c r="J272" i="5"/>
  <c r="J271" i="5" s="1"/>
  <c r="I272" i="5"/>
  <c r="I271" i="5" s="1"/>
  <c r="G272" i="5"/>
  <c r="G271" i="5" s="1"/>
  <c r="F272" i="5"/>
  <c r="F271" i="5" s="1"/>
  <c r="H273" i="5"/>
  <c r="E273" i="5"/>
  <c r="E171" i="5" l="1"/>
  <c r="J344" i="5"/>
  <c r="G344" i="5"/>
  <c r="H281" i="5"/>
  <c r="F80" i="5"/>
  <c r="I80" i="5"/>
  <c r="G80" i="5"/>
  <c r="J80" i="5"/>
  <c r="H732" i="5"/>
  <c r="E481" i="5"/>
  <c r="H481" i="5"/>
  <c r="H374" i="5"/>
  <c r="E374" i="5"/>
  <c r="H344" i="5"/>
  <c r="H345" i="5"/>
  <c r="E347" i="5"/>
  <c r="H347" i="5"/>
  <c r="E345" i="5"/>
  <c r="E344" i="5"/>
  <c r="H828" i="5"/>
  <c r="E828" i="5"/>
  <c r="E272" i="5"/>
  <c r="H303" i="5"/>
  <c r="E732" i="5"/>
  <c r="F144" i="5"/>
  <c r="G144" i="5"/>
  <c r="E562" i="5"/>
  <c r="H562" i="5"/>
  <c r="E294" i="5"/>
  <c r="E296" i="5"/>
  <c r="H296" i="5"/>
  <c r="E147" i="5"/>
  <c r="E145" i="5"/>
  <c r="G281" i="5"/>
  <c r="F281" i="5"/>
  <c r="H294" i="5"/>
  <c r="H731" i="5"/>
  <c r="E731" i="5"/>
  <c r="E303" i="5"/>
  <c r="E302" i="5"/>
  <c r="H272" i="5"/>
  <c r="H271" i="5"/>
  <c r="E271" i="5"/>
  <c r="E144" i="5" l="1"/>
  <c r="E281" i="5"/>
  <c r="H905" i="5"/>
  <c r="H904" i="5"/>
  <c r="J903" i="5"/>
  <c r="I903" i="5"/>
  <c r="H902" i="5"/>
  <c r="J901" i="5"/>
  <c r="I901" i="5"/>
  <c r="H900" i="5"/>
  <c r="H899" i="5"/>
  <c r="H898" i="5"/>
  <c r="H897" i="5"/>
  <c r="J896" i="5"/>
  <c r="H895" i="5"/>
  <c r="J894" i="5"/>
  <c r="H893" i="5"/>
  <c r="J892" i="5"/>
  <c r="I892" i="5"/>
  <c r="H891" i="5"/>
  <c r="H890" i="5"/>
  <c r="H889" i="5"/>
  <c r="J888" i="5"/>
  <c r="I888" i="5"/>
  <c r="H887" i="5"/>
  <c r="J886" i="5"/>
  <c r="I886" i="5"/>
  <c r="H885" i="5"/>
  <c r="H884" i="5"/>
  <c r="H883" i="5"/>
  <c r="J882" i="5"/>
  <c r="I882" i="5"/>
  <c r="H881" i="5"/>
  <c r="J880" i="5"/>
  <c r="I880" i="5"/>
  <c r="H879" i="5"/>
  <c r="H878" i="5"/>
  <c r="J877" i="5"/>
  <c r="I877" i="5"/>
  <c r="H876" i="5"/>
  <c r="H875" i="5"/>
  <c r="H874" i="5"/>
  <c r="H873" i="5"/>
  <c r="H872" i="5"/>
  <c r="H871" i="5"/>
  <c r="H870" i="5"/>
  <c r="H869" i="5"/>
  <c r="H868" i="5"/>
  <c r="H864" i="5"/>
  <c r="I863" i="5"/>
  <c r="H859" i="5"/>
  <c r="H858" i="5"/>
  <c r="J857" i="5"/>
  <c r="I857" i="5"/>
  <c r="H856" i="5"/>
  <c r="J855" i="5"/>
  <c r="I855" i="5"/>
  <c r="H851" i="5"/>
  <c r="H850" i="5"/>
  <c r="J849" i="5"/>
  <c r="I849" i="5"/>
  <c r="H848" i="5"/>
  <c r="H847" i="5"/>
  <c r="J846" i="5"/>
  <c r="I846" i="5"/>
  <c r="H845" i="5"/>
  <c r="J844" i="5"/>
  <c r="I844" i="5"/>
  <c r="H841" i="5"/>
  <c r="J840" i="5"/>
  <c r="J839" i="5" s="1"/>
  <c r="I840" i="5"/>
  <c r="H838" i="5"/>
  <c r="J837" i="5"/>
  <c r="J836" i="5" s="1"/>
  <c r="I837" i="5"/>
  <c r="H835" i="5"/>
  <c r="J834" i="5"/>
  <c r="J833" i="5" s="1"/>
  <c r="I834" i="5"/>
  <c r="I833" i="5" s="1"/>
  <c r="H831" i="5"/>
  <c r="J830" i="5"/>
  <c r="J827" i="5" s="1"/>
  <c r="I830" i="5"/>
  <c r="I827" i="5" s="1"/>
  <c r="H826" i="5"/>
  <c r="H825" i="5"/>
  <c r="J824" i="5"/>
  <c r="H821" i="5"/>
  <c r="J820" i="5"/>
  <c r="J819" i="5" s="1"/>
  <c r="I820" i="5"/>
  <c r="H816" i="5"/>
  <c r="H813" i="5"/>
  <c r="J812" i="5"/>
  <c r="J811" i="5" s="1"/>
  <c r="I812" i="5"/>
  <c r="H810" i="5"/>
  <c r="J809" i="5"/>
  <c r="J808" i="5" s="1"/>
  <c r="I809" i="5"/>
  <c r="H807" i="5"/>
  <c r="J806" i="5"/>
  <c r="J805" i="5" s="1"/>
  <c r="I806" i="5"/>
  <c r="H804" i="5"/>
  <c r="H803" i="5"/>
  <c r="J802" i="5"/>
  <c r="J801" i="5" s="1"/>
  <c r="I802" i="5"/>
  <c r="J795" i="5"/>
  <c r="J793" i="5" s="1"/>
  <c r="H792" i="5"/>
  <c r="J791" i="5"/>
  <c r="I791" i="5"/>
  <c r="I788" i="5" s="1"/>
  <c r="H790" i="5"/>
  <c r="J789" i="5"/>
  <c r="I789" i="5"/>
  <c r="H783" i="5"/>
  <c r="J782" i="5"/>
  <c r="I782" i="5"/>
  <c r="H781" i="5"/>
  <c r="J780" i="5"/>
  <c r="I780" i="5"/>
  <c r="H777" i="5"/>
  <c r="J776" i="5"/>
  <c r="J775" i="5" s="1"/>
  <c r="I776" i="5"/>
  <c r="H774" i="5"/>
  <c r="J773" i="5"/>
  <c r="J772" i="5" s="1"/>
  <c r="J770" i="5"/>
  <c r="I770" i="5"/>
  <c r="J768" i="5"/>
  <c r="H765" i="5"/>
  <c r="J763" i="5"/>
  <c r="H762" i="5"/>
  <c r="J760" i="5"/>
  <c r="I760" i="5"/>
  <c r="H757" i="5"/>
  <c r="H756" i="5"/>
  <c r="J754" i="5"/>
  <c r="J753" i="5" s="1"/>
  <c r="H745" i="5"/>
  <c r="H744" i="5"/>
  <c r="H743" i="5"/>
  <c r="H742" i="5"/>
  <c r="H741" i="5"/>
  <c r="H740" i="5"/>
  <c r="J739" i="5"/>
  <c r="J738" i="5" s="1"/>
  <c r="J737" i="5" s="1"/>
  <c r="I739" i="5"/>
  <c r="I738" i="5" s="1"/>
  <c r="H736" i="5"/>
  <c r="J735" i="5"/>
  <c r="J734" i="5" s="1"/>
  <c r="I735" i="5"/>
  <c r="H729" i="5"/>
  <c r="J728" i="5"/>
  <c r="I728" i="5"/>
  <c r="H727" i="5"/>
  <c r="J726" i="5"/>
  <c r="I726" i="5"/>
  <c r="H724" i="5"/>
  <c r="J723" i="5"/>
  <c r="J720" i="5" s="1"/>
  <c r="I723" i="5"/>
  <c r="H722" i="5"/>
  <c r="J721" i="5"/>
  <c r="I721" i="5"/>
  <c r="H719" i="5"/>
  <c r="J718" i="5"/>
  <c r="J717" i="5" s="1"/>
  <c r="I718" i="5"/>
  <c r="I717" i="5" s="1"/>
  <c r="H716" i="5"/>
  <c r="H715" i="5"/>
  <c r="H714" i="5"/>
  <c r="H713" i="5"/>
  <c r="J712" i="5"/>
  <c r="J711" i="5" s="1"/>
  <c r="H710" i="5"/>
  <c r="J709" i="5"/>
  <c r="J708" i="5" s="1"/>
  <c r="I709" i="5"/>
  <c r="H706" i="5"/>
  <c r="J705" i="5"/>
  <c r="J704" i="5" s="1"/>
  <c r="I705" i="5"/>
  <c r="H703" i="5"/>
  <c r="I702" i="5"/>
  <c r="H702" i="5" s="1"/>
  <c r="J701" i="5"/>
  <c r="J700" i="5" s="1"/>
  <c r="H698" i="5"/>
  <c r="J697" i="5"/>
  <c r="J696" i="5" s="1"/>
  <c r="I697" i="5"/>
  <c r="H695" i="5"/>
  <c r="J694" i="5"/>
  <c r="J693" i="5" s="1"/>
  <c r="I694" i="5"/>
  <c r="H691" i="5"/>
  <c r="J689" i="5"/>
  <c r="J686" i="5"/>
  <c r="I686" i="5"/>
  <c r="J684" i="5"/>
  <c r="I684" i="5"/>
  <c r="H680" i="5"/>
  <c r="J679" i="5"/>
  <c r="J678" i="5" s="1"/>
  <c r="J677" i="5" s="1"/>
  <c r="J676" i="5" s="1"/>
  <c r="I679" i="5"/>
  <c r="H675" i="5"/>
  <c r="J674" i="5"/>
  <c r="J673" i="5" s="1"/>
  <c r="I674" i="5"/>
  <c r="H672" i="5"/>
  <c r="J671" i="5"/>
  <c r="J670" i="5" s="1"/>
  <c r="I671" i="5"/>
  <c r="H664" i="5"/>
  <c r="J663" i="5"/>
  <c r="J662" i="5" s="1"/>
  <c r="J661" i="5" s="1"/>
  <c r="I663" i="5"/>
  <c r="I662" i="5" s="1"/>
  <c r="H660" i="5"/>
  <c r="J659" i="5"/>
  <c r="J658" i="5" s="1"/>
  <c r="I659" i="5"/>
  <c r="H657" i="5"/>
  <c r="J656" i="5"/>
  <c r="J655" i="5" s="1"/>
  <c r="I656" i="5"/>
  <c r="H652" i="5"/>
  <c r="J651" i="5"/>
  <c r="J650" i="5" s="1"/>
  <c r="J649" i="5" s="1"/>
  <c r="I651" i="5"/>
  <c r="I650" i="5" s="1"/>
  <c r="H648" i="5"/>
  <c r="J647" i="5"/>
  <c r="J646" i="5" s="1"/>
  <c r="J645" i="5" s="1"/>
  <c r="I647" i="5"/>
  <c r="I646" i="5" s="1"/>
  <c r="J639" i="5"/>
  <c r="J634" i="5"/>
  <c r="I634" i="5"/>
  <c r="H632" i="5"/>
  <c r="J631" i="5"/>
  <c r="I631" i="5"/>
  <c r="J629" i="5"/>
  <c r="J628" i="5" s="1"/>
  <c r="I629" i="5"/>
  <c r="I628" i="5" s="1"/>
  <c r="J625" i="5"/>
  <c r="J624" i="5" s="1"/>
  <c r="I625" i="5"/>
  <c r="J622" i="5"/>
  <c r="I622" i="5"/>
  <c r="J620" i="5"/>
  <c r="I620" i="5"/>
  <c r="J614" i="5"/>
  <c r="J613" i="5" s="1"/>
  <c r="I614" i="5"/>
  <c r="I613" i="5" s="1"/>
  <c r="J608" i="5"/>
  <c r="J607" i="5" s="1"/>
  <c r="I608" i="5"/>
  <c r="I607" i="5" s="1"/>
  <c r="J604" i="5"/>
  <c r="J603" i="5" s="1"/>
  <c r="I604" i="5"/>
  <c r="J600" i="5"/>
  <c r="J599" i="5" s="1"/>
  <c r="I600" i="5"/>
  <c r="I599" i="5" s="1"/>
  <c r="J596" i="5"/>
  <c r="J592" i="5"/>
  <c r="J591" i="5" s="1"/>
  <c r="I592" i="5"/>
  <c r="J588" i="5"/>
  <c r="J587" i="5" s="1"/>
  <c r="I588" i="5"/>
  <c r="J585" i="5"/>
  <c r="J584" i="5" s="1"/>
  <c r="I585" i="5"/>
  <c r="I584" i="5" s="1"/>
  <c r="J581" i="5"/>
  <c r="J580" i="5" s="1"/>
  <c r="J579" i="5" s="1"/>
  <c r="I581" i="5"/>
  <c r="H578" i="5"/>
  <c r="J577" i="5"/>
  <c r="J576" i="5" s="1"/>
  <c r="J574" i="5"/>
  <c r="J573" i="5" s="1"/>
  <c r="I574" i="5"/>
  <c r="J571" i="5"/>
  <c r="I571" i="5"/>
  <c r="H570" i="5"/>
  <c r="J569" i="5"/>
  <c r="I569" i="5"/>
  <c r="J566" i="5"/>
  <c r="J565" i="5" s="1"/>
  <c r="I566" i="5"/>
  <c r="J559" i="5"/>
  <c r="I559" i="5"/>
  <c r="J557" i="5"/>
  <c r="J556" i="5" s="1"/>
  <c r="I557" i="5"/>
  <c r="J554" i="5"/>
  <c r="J553" i="5" s="1"/>
  <c r="I554" i="5"/>
  <c r="I553" i="5" s="1"/>
  <c r="J551" i="5"/>
  <c r="J550" i="5" s="1"/>
  <c r="I551" i="5"/>
  <c r="J548" i="5"/>
  <c r="J547" i="5" s="1"/>
  <c r="I548" i="5"/>
  <c r="H546" i="5"/>
  <c r="J545" i="5"/>
  <c r="J544" i="5" s="1"/>
  <c r="I545" i="5"/>
  <c r="J542" i="5"/>
  <c r="J541" i="5" s="1"/>
  <c r="I542" i="5"/>
  <c r="J538" i="5"/>
  <c r="J537" i="5" s="1"/>
  <c r="I538" i="5"/>
  <c r="I537" i="5" s="1"/>
  <c r="H536" i="5"/>
  <c r="J535" i="5"/>
  <c r="J534" i="5" s="1"/>
  <c r="I535" i="5"/>
  <c r="J531" i="5"/>
  <c r="J530" i="5" s="1"/>
  <c r="I531" i="5"/>
  <c r="J527" i="5"/>
  <c r="J526" i="5" s="1"/>
  <c r="I527" i="5"/>
  <c r="J524" i="5"/>
  <c r="I524" i="5"/>
  <c r="J522" i="5"/>
  <c r="I522" i="5"/>
  <c r="J519" i="5"/>
  <c r="I519" i="5"/>
  <c r="J517" i="5"/>
  <c r="I517" i="5"/>
  <c r="J514" i="5"/>
  <c r="J513" i="5" s="1"/>
  <c r="I514" i="5"/>
  <c r="H512" i="5"/>
  <c r="J511" i="5"/>
  <c r="I511" i="5"/>
  <c r="J509" i="5"/>
  <c r="I509" i="5"/>
  <c r="J505" i="5"/>
  <c r="I505" i="5"/>
  <c r="J503" i="5"/>
  <c r="I503" i="5"/>
  <c r="J500" i="5"/>
  <c r="I500" i="5"/>
  <c r="I498" i="5"/>
  <c r="J495" i="5"/>
  <c r="I495" i="5"/>
  <c r="J493" i="5"/>
  <c r="I493" i="5"/>
  <c r="I491" i="5"/>
  <c r="H491" i="5" s="1"/>
  <c r="I486" i="5"/>
  <c r="I485" i="5" s="1"/>
  <c r="J483" i="5"/>
  <c r="J480" i="5" s="1"/>
  <c r="I483" i="5"/>
  <c r="I480" i="5" s="1"/>
  <c r="J475" i="5"/>
  <c r="J474" i="5" s="1"/>
  <c r="I475" i="5"/>
  <c r="J471" i="5"/>
  <c r="J470" i="5" s="1"/>
  <c r="I471" i="5"/>
  <c r="J467" i="5"/>
  <c r="J466" i="5" s="1"/>
  <c r="I467" i="5"/>
  <c r="J461" i="5"/>
  <c r="I461" i="5"/>
  <c r="J458" i="5"/>
  <c r="J457" i="5" s="1"/>
  <c r="I458" i="5"/>
  <c r="J454" i="5"/>
  <c r="J453" i="5" s="1"/>
  <c r="I454" i="5"/>
  <c r="J450" i="5"/>
  <c r="I450" i="5"/>
  <c r="J448" i="5"/>
  <c r="I448" i="5"/>
  <c r="J444" i="5"/>
  <c r="J443" i="5" s="1"/>
  <c r="I444" i="5"/>
  <c r="J441" i="5"/>
  <c r="J440" i="5" s="1"/>
  <c r="I441" i="5"/>
  <c r="I438" i="5"/>
  <c r="I437" i="5" s="1"/>
  <c r="J434" i="5"/>
  <c r="J433" i="5" s="1"/>
  <c r="I434" i="5"/>
  <c r="I433" i="5" s="1"/>
  <c r="J430" i="5"/>
  <c r="J429" i="5" s="1"/>
  <c r="I430" i="5"/>
  <c r="J426" i="5"/>
  <c r="J425" i="5" s="1"/>
  <c r="I426" i="5"/>
  <c r="J422" i="5"/>
  <c r="J421" i="5" s="1"/>
  <c r="I422" i="5"/>
  <c r="J418" i="5"/>
  <c r="J417" i="5" s="1"/>
  <c r="I418" i="5"/>
  <c r="I417" i="5" s="1"/>
  <c r="J414" i="5"/>
  <c r="J413" i="5" s="1"/>
  <c r="I414" i="5"/>
  <c r="J410" i="5"/>
  <c r="J409" i="5" s="1"/>
  <c r="I410" i="5"/>
  <c r="I409" i="5" s="1"/>
  <c r="I406" i="5"/>
  <c r="J402" i="5"/>
  <c r="J401" i="5" s="1"/>
  <c r="I402" i="5"/>
  <c r="J398" i="5"/>
  <c r="J397" i="5" s="1"/>
  <c r="I398" i="5"/>
  <c r="J394" i="5"/>
  <c r="J393" i="5" s="1"/>
  <c r="I394" i="5"/>
  <c r="J390" i="5"/>
  <c r="J389" i="5" s="1"/>
  <c r="I390" i="5"/>
  <c r="J386" i="5"/>
  <c r="J385" i="5" s="1"/>
  <c r="I386" i="5"/>
  <c r="I382" i="5"/>
  <c r="I381" i="5" s="1"/>
  <c r="J379" i="5"/>
  <c r="J378" i="5" s="1"/>
  <c r="I379" i="5"/>
  <c r="H377" i="5"/>
  <c r="J376" i="5"/>
  <c r="J373" i="5" s="1"/>
  <c r="I376" i="5"/>
  <c r="I373" i="5" s="1"/>
  <c r="J370" i="5"/>
  <c r="J368" i="5"/>
  <c r="I368" i="5"/>
  <c r="J366" i="5"/>
  <c r="I366" i="5"/>
  <c r="J363" i="5"/>
  <c r="J361" i="5"/>
  <c r="J358" i="5"/>
  <c r="I358" i="5"/>
  <c r="J356" i="5"/>
  <c r="I356" i="5"/>
  <c r="J341" i="5"/>
  <c r="H340" i="5"/>
  <c r="J339" i="5"/>
  <c r="I339" i="5"/>
  <c r="J338" i="5"/>
  <c r="I338" i="5"/>
  <c r="H335" i="5"/>
  <c r="H334" i="5"/>
  <c r="H333" i="5"/>
  <c r="J332" i="5"/>
  <c r="J331" i="5" s="1"/>
  <c r="I332" i="5"/>
  <c r="I331" i="5" s="1"/>
  <c r="H330" i="5"/>
  <c r="H329" i="5"/>
  <c r="J328" i="5"/>
  <c r="J327" i="5" s="1"/>
  <c r="I328" i="5"/>
  <c r="H325" i="5"/>
  <c r="J324" i="5"/>
  <c r="J323" i="5" s="1"/>
  <c r="I324" i="5"/>
  <c r="H322" i="5"/>
  <c r="J321" i="5"/>
  <c r="J320" i="5" s="1"/>
  <c r="H308" i="5"/>
  <c r="J307" i="5"/>
  <c r="J306" i="5" s="1"/>
  <c r="I307" i="5"/>
  <c r="H301" i="5"/>
  <c r="J300" i="5"/>
  <c r="I300" i="5"/>
  <c r="J298" i="5"/>
  <c r="I298" i="5"/>
  <c r="H292" i="5"/>
  <c r="H291" i="5"/>
  <c r="H290" i="5"/>
  <c r="H289" i="5"/>
  <c r="J288" i="5"/>
  <c r="J287" i="5" s="1"/>
  <c r="I288" i="5"/>
  <c r="H280" i="5"/>
  <c r="H279" i="5"/>
  <c r="H278" i="5"/>
  <c r="H277" i="5"/>
  <c r="J276" i="5"/>
  <c r="J275" i="5" s="1"/>
  <c r="J274" i="5" s="1"/>
  <c r="I276" i="5"/>
  <c r="H270" i="5"/>
  <c r="J269" i="5"/>
  <c r="I269" i="5"/>
  <c r="H265" i="5"/>
  <c r="H264" i="5"/>
  <c r="H263" i="5"/>
  <c r="J262" i="5"/>
  <c r="J261" i="5" s="1"/>
  <c r="I262" i="5"/>
  <c r="H258" i="5"/>
  <c r="J257" i="5"/>
  <c r="J256" i="5" s="1"/>
  <c r="J255" i="5" s="1"/>
  <c r="I257" i="5"/>
  <c r="H254" i="5"/>
  <c r="J253" i="5"/>
  <c r="J252" i="5" s="1"/>
  <c r="I253" i="5"/>
  <c r="H251" i="5"/>
  <c r="J250" i="5"/>
  <c r="J249" i="5" s="1"/>
  <c r="I250" i="5"/>
  <c r="I249" i="5" s="1"/>
  <c r="H248" i="5"/>
  <c r="J247" i="5"/>
  <c r="J246" i="5" s="1"/>
  <c r="I247" i="5"/>
  <c r="H244" i="5"/>
  <c r="J243" i="5"/>
  <c r="J242" i="5" s="1"/>
  <c r="I243" i="5"/>
  <c r="H241" i="5"/>
  <c r="H240" i="5"/>
  <c r="J239" i="5"/>
  <c r="J238" i="5" s="1"/>
  <c r="H236" i="5"/>
  <c r="J235" i="5"/>
  <c r="J234" i="5" s="1"/>
  <c r="I235" i="5"/>
  <c r="H233" i="5"/>
  <c r="J232" i="5"/>
  <c r="I232" i="5"/>
  <c r="H231" i="5"/>
  <c r="J230" i="5"/>
  <c r="I230" i="5"/>
  <c r="H229" i="5"/>
  <c r="J228" i="5"/>
  <c r="I228" i="5"/>
  <c r="H226" i="5"/>
  <c r="J225" i="5"/>
  <c r="J224" i="5" s="1"/>
  <c r="I225" i="5"/>
  <c r="H223" i="5"/>
  <c r="J222" i="5"/>
  <c r="J221" i="5" s="1"/>
  <c r="I222" i="5"/>
  <c r="I221" i="5" s="1"/>
  <c r="H218" i="5"/>
  <c r="J217" i="5"/>
  <c r="J216" i="5" s="1"/>
  <c r="I217" i="5"/>
  <c r="H215" i="5"/>
  <c r="H214" i="5"/>
  <c r="J212" i="5"/>
  <c r="H211" i="5"/>
  <c r="H210" i="5"/>
  <c r="J208" i="5"/>
  <c r="H206" i="5"/>
  <c r="J205" i="5"/>
  <c r="J204" i="5" s="1"/>
  <c r="I205" i="5"/>
  <c r="H203" i="5"/>
  <c r="J202" i="5"/>
  <c r="J201" i="5" s="1"/>
  <c r="I202" i="5"/>
  <c r="I201" i="5" s="1"/>
  <c r="H200" i="5"/>
  <c r="J199" i="5"/>
  <c r="J198" i="5" s="1"/>
  <c r="I199" i="5"/>
  <c r="H196" i="5"/>
  <c r="J195" i="5"/>
  <c r="I195" i="5"/>
  <c r="H194" i="5"/>
  <c r="J193" i="5"/>
  <c r="I193" i="5"/>
  <c r="H191" i="5"/>
  <c r="J190" i="5"/>
  <c r="I190" i="5"/>
  <c r="H189" i="5"/>
  <c r="J188" i="5"/>
  <c r="H186" i="5"/>
  <c r="J185" i="5"/>
  <c r="J184" i="5" s="1"/>
  <c r="I185" i="5"/>
  <c r="I184" i="5" s="1"/>
  <c r="H183" i="5"/>
  <c r="J182" i="5"/>
  <c r="J181" i="5" s="1"/>
  <c r="I182" i="5"/>
  <c r="H179" i="5"/>
  <c r="J178" i="5"/>
  <c r="J177" i="5" s="1"/>
  <c r="I178" i="5"/>
  <c r="H176" i="5"/>
  <c r="J175" i="5"/>
  <c r="J174" i="5" s="1"/>
  <c r="I175" i="5"/>
  <c r="H169" i="5"/>
  <c r="J168" i="5"/>
  <c r="J167" i="5" s="1"/>
  <c r="I168" i="5"/>
  <c r="I167" i="5" s="1"/>
  <c r="H166" i="5"/>
  <c r="J165" i="5"/>
  <c r="I165" i="5"/>
  <c r="H163" i="5"/>
  <c r="J162" i="5"/>
  <c r="J161" i="5" s="1"/>
  <c r="I162" i="5"/>
  <c r="H160" i="5"/>
  <c r="J159" i="5"/>
  <c r="J158" i="5" s="1"/>
  <c r="I159" i="5"/>
  <c r="H157" i="5"/>
  <c r="J156" i="5"/>
  <c r="J155" i="5" s="1"/>
  <c r="I156" i="5"/>
  <c r="J153" i="5"/>
  <c r="J152" i="5" s="1"/>
  <c r="H151" i="5"/>
  <c r="J150" i="5"/>
  <c r="J149" i="5" s="1"/>
  <c r="I150" i="5"/>
  <c r="H143" i="5"/>
  <c r="J142" i="5"/>
  <c r="J141" i="5" s="1"/>
  <c r="H140" i="5"/>
  <c r="J139" i="5"/>
  <c r="J138" i="5" s="1"/>
  <c r="I139" i="5"/>
  <c r="I138" i="5" s="1"/>
  <c r="H133" i="5"/>
  <c r="J132" i="5"/>
  <c r="I132" i="5"/>
  <c r="H131" i="5"/>
  <c r="J130" i="5"/>
  <c r="I130" i="5"/>
  <c r="H126" i="5"/>
  <c r="J125" i="5"/>
  <c r="J124" i="5" s="1"/>
  <c r="I125" i="5"/>
  <c r="I124" i="5" s="1"/>
  <c r="H123" i="5"/>
  <c r="J122" i="5"/>
  <c r="J121" i="5" s="1"/>
  <c r="I122" i="5"/>
  <c r="H120" i="5"/>
  <c r="J119" i="5"/>
  <c r="J118" i="5" s="1"/>
  <c r="I119" i="5"/>
  <c r="H117" i="5"/>
  <c r="J116" i="5"/>
  <c r="J115" i="5" s="1"/>
  <c r="I116" i="5"/>
  <c r="I115" i="5" s="1"/>
  <c r="H114" i="5"/>
  <c r="J113" i="5"/>
  <c r="J112" i="5" s="1"/>
  <c r="H111" i="5"/>
  <c r="J110" i="5"/>
  <c r="I110" i="5"/>
  <c r="H108" i="5"/>
  <c r="J108" i="5"/>
  <c r="I108" i="5"/>
  <c r="H106" i="5"/>
  <c r="J105" i="5"/>
  <c r="I105" i="5"/>
  <c r="H104" i="5"/>
  <c r="J103" i="5"/>
  <c r="I103" i="5"/>
  <c r="H101" i="5"/>
  <c r="J100" i="5"/>
  <c r="J99" i="5" s="1"/>
  <c r="I100" i="5"/>
  <c r="I99" i="5" s="1"/>
  <c r="H97" i="5"/>
  <c r="J96" i="5"/>
  <c r="I96" i="5"/>
  <c r="H95" i="5"/>
  <c r="J94" i="5"/>
  <c r="I94" i="5"/>
  <c r="H90" i="5"/>
  <c r="J89" i="5"/>
  <c r="J88" i="5" s="1"/>
  <c r="I89" i="5"/>
  <c r="I88" i="5" s="1"/>
  <c r="H87" i="5"/>
  <c r="J86" i="5"/>
  <c r="J85" i="5" s="1"/>
  <c r="H84" i="5"/>
  <c r="H79" i="5"/>
  <c r="J78" i="5"/>
  <c r="J77" i="5" s="1"/>
  <c r="I78" i="5"/>
  <c r="I77" i="5" s="1"/>
  <c r="H76" i="5"/>
  <c r="J75" i="5"/>
  <c r="J74" i="5" s="1"/>
  <c r="I75" i="5"/>
  <c r="H71" i="5"/>
  <c r="J70" i="5"/>
  <c r="J69" i="5" s="1"/>
  <c r="I70" i="5"/>
  <c r="I69" i="5" s="1"/>
  <c r="H68" i="5"/>
  <c r="J67" i="5"/>
  <c r="J66" i="5" s="1"/>
  <c r="I67" i="5"/>
  <c r="H64" i="5"/>
  <c r="H63" i="5"/>
  <c r="J62" i="5"/>
  <c r="I62" i="5"/>
  <c r="H61" i="5"/>
  <c r="J60" i="5"/>
  <c r="I60" i="5"/>
  <c r="H57" i="5"/>
  <c r="H56" i="5"/>
  <c r="H55" i="5"/>
  <c r="H54" i="5"/>
  <c r="H53" i="5"/>
  <c r="J52" i="5"/>
  <c r="I52" i="5"/>
  <c r="I51" i="5" s="1"/>
  <c r="H49" i="5"/>
  <c r="H48" i="5"/>
  <c r="J47" i="5"/>
  <c r="J46" i="5" s="1"/>
  <c r="I47" i="5"/>
  <c r="H45" i="5"/>
  <c r="J44" i="5"/>
  <c r="J43" i="5" s="1"/>
  <c r="I44" i="5"/>
  <c r="H42" i="5"/>
  <c r="J41" i="5"/>
  <c r="J40" i="5" s="1"/>
  <c r="I41" i="5"/>
  <c r="H39" i="5"/>
  <c r="J38" i="5"/>
  <c r="J37" i="5" s="1"/>
  <c r="I38" i="5"/>
  <c r="H36" i="5"/>
  <c r="J35" i="5"/>
  <c r="J34" i="5" s="1"/>
  <c r="I35" i="5"/>
  <c r="H32" i="5"/>
  <c r="J31" i="5"/>
  <c r="J30" i="5" s="1"/>
  <c r="I31" i="5"/>
  <c r="I30" i="5" s="1"/>
  <c r="H29" i="5"/>
  <c r="J28" i="5"/>
  <c r="J27" i="5" s="1"/>
  <c r="I28" i="5"/>
  <c r="H26" i="5"/>
  <c r="J25" i="5"/>
  <c r="J24" i="5" s="1"/>
  <c r="I25" i="5"/>
  <c r="H23" i="5"/>
  <c r="J22" i="5"/>
  <c r="J21" i="5" s="1"/>
  <c r="I22" i="5"/>
  <c r="H20" i="5"/>
  <c r="J19" i="5"/>
  <c r="J18" i="5" s="1"/>
  <c r="I19" i="5"/>
  <c r="I18" i="5" s="1"/>
  <c r="J16" i="5"/>
  <c r="J15" i="5" s="1"/>
  <c r="I16" i="5"/>
  <c r="I779" i="5" l="1"/>
  <c r="I778" i="5" s="1"/>
  <c r="J337" i="5"/>
  <c r="J336" i="5" s="1"/>
  <c r="J779" i="5"/>
  <c r="J767" i="5"/>
  <c r="J766" i="5" s="1"/>
  <c r="H789" i="5"/>
  <c r="J759" i="5"/>
  <c r="I107" i="5"/>
  <c r="J627" i="5"/>
  <c r="J665" i="5"/>
  <c r="J107" i="5"/>
  <c r="I497" i="5"/>
  <c r="J669" i="5"/>
  <c r="J633" i="5"/>
  <c r="H124" i="5"/>
  <c r="J129" i="5"/>
  <c r="H125" i="5"/>
  <c r="I93" i="5"/>
  <c r="I102" i="5"/>
  <c r="J823" i="5"/>
  <c r="J822" i="5" s="1"/>
  <c r="H18" i="5"/>
  <c r="H35" i="5"/>
  <c r="H228" i="5"/>
  <c r="I521" i="5"/>
  <c r="J227" i="5"/>
  <c r="J220" i="5" s="1"/>
  <c r="H230" i="5"/>
  <c r="J237" i="5"/>
  <c r="H257" i="5"/>
  <c r="H262" i="5"/>
  <c r="J293" i="5"/>
  <c r="J286" i="5" s="1"/>
  <c r="I293" i="5"/>
  <c r="H324" i="5"/>
  <c r="H47" i="5"/>
  <c r="J59" i="5"/>
  <c r="J58" i="5" s="1"/>
  <c r="H62" i="5"/>
  <c r="J65" i="5"/>
  <c r="H69" i="5"/>
  <c r="J93" i="5"/>
  <c r="J521" i="5"/>
  <c r="H548" i="5"/>
  <c r="H646" i="5"/>
  <c r="H663" i="5"/>
  <c r="H634" i="5"/>
  <c r="H640" i="5"/>
  <c r="J654" i="5"/>
  <c r="H659" i="5"/>
  <c r="H739" i="5"/>
  <c r="H96" i="5"/>
  <c r="J207" i="5"/>
  <c r="I121" i="5"/>
  <c r="H121" i="5" s="1"/>
  <c r="H100" i="5"/>
  <c r="J102" i="5"/>
  <c r="H115" i="5"/>
  <c r="J490" i="5"/>
  <c r="H89" i="5"/>
  <c r="H88" i="5"/>
  <c r="H105" i="5"/>
  <c r="J516" i="5"/>
  <c r="J187" i="5"/>
  <c r="H373" i="5"/>
  <c r="J447" i="5"/>
  <c r="H604" i="5"/>
  <c r="H903" i="5"/>
  <c r="H25" i="5"/>
  <c r="H243" i="5"/>
  <c r="H247" i="5"/>
  <c r="I256" i="5"/>
  <c r="I255" i="5" s="1"/>
  <c r="H255" i="5" s="1"/>
  <c r="H307" i="5"/>
  <c r="H371" i="5"/>
  <c r="H414" i="5"/>
  <c r="H597" i="5"/>
  <c r="H697" i="5"/>
  <c r="H185" i="5"/>
  <c r="J355" i="5"/>
  <c r="H422" i="5"/>
  <c r="H426" i="5"/>
  <c r="H430" i="5"/>
  <c r="H509" i="5"/>
  <c r="H514" i="5"/>
  <c r="H585" i="5"/>
  <c r="I596" i="5"/>
  <c r="H596" i="5" s="1"/>
  <c r="H600" i="5"/>
  <c r="I603" i="5"/>
  <c r="H603" i="5" s="1"/>
  <c r="H671" i="5"/>
  <c r="I696" i="5"/>
  <c r="H696" i="5" s="1"/>
  <c r="H717" i="5"/>
  <c r="J14" i="5"/>
  <c r="I323" i="5"/>
  <c r="H323" i="5" s="1"/>
  <c r="H328" i="5"/>
  <c r="H358" i="5"/>
  <c r="H410" i="5"/>
  <c r="I413" i="5"/>
  <c r="H413" i="5" s="1"/>
  <c r="H418" i="5"/>
  <c r="I421" i="5"/>
  <c r="H421" i="5" s="1"/>
  <c r="H441" i="5"/>
  <c r="H444" i="5"/>
  <c r="H450" i="5"/>
  <c r="H458" i="5"/>
  <c r="H467" i="5"/>
  <c r="H475" i="5"/>
  <c r="H503" i="5"/>
  <c r="J508" i="5"/>
  <c r="H537" i="5"/>
  <c r="H542" i="5"/>
  <c r="H553" i="5"/>
  <c r="H560" i="5"/>
  <c r="H574" i="5"/>
  <c r="H581" i="5"/>
  <c r="H608" i="5"/>
  <c r="H620" i="5"/>
  <c r="I670" i="5"/>
  <c r="H670" i="5" s="1"/>
  <c r="H684" i="5"/>
  <c r="H690" i="5"/>
  <c r="H694" i="5"/>
  <c r="H705" i="5"/>
  <c r="H709" i="5"/>
  <c r="H721" i="5"/>
  <c r="I725" i="5"/>
  <c r="H735" i="5"/>
  <c r="H755" i="5"/>
  <c r="H780" i="5"/>
  <c r="H809" i="5"/>
  <c r="H840" i="5"/>
  <c r="H877" i="5"/>
  <c r="H880" i="5"/>
  <c r="H886" i="5"/>
  <c r="H892" i="5"/>
  <c r="H132" i="5"/>
  <c r="H162" i="5"/>
  <c r="H175" i="5"/>
  <c r="J192" i="5"/>
  <c r="H338" i="5"/>
  <c r="I425" i="5"/>
  <c r="H425" i="5" s="1"/>
  <c r="H629" i="5"/>
  <c r="H815" i="5"/>
  <c r="H156" i="5"/>
  <c r="H524" i="5"/>
  <c r="I547" i="5"/>
  <c r="H547" i="5" s="1"/>
  <c r="H631" i="5"/>
  <c r="J725" i="5"/>
  <c r="I24" i="5"/>
  <c r="H24" i="5" s="1"/>
  <c r="H139" i="5"/>
  <c r="I155" i="5"/>
  <c r="H155" i="5" s="1"/>
  <c r="H232" i="5"/>
  <c r="H235" i="5"/>
  <c r="H298" i="5"/>
  <c r="H339" i="5"/>
  <c r="H830" i="5"/>
  <c r="H38" i="5"/>
  <c r="I46" i="5"/>
  <c r="H46" i="5" s="1"/>
  <c r="I513" i="5"/>
  <c r="H513" i="5" s="1"/>
  <c r="H522" i="5"/>
  <c r="H566" i="5"/>
  <c r="H760" i="5"/>
  <c r="H833" i="5"/>
  <c r="H195" i="5"/>
  <c r="H222" i="5"/>
  <c r="H225" i="5"/>
  <c r="J266" i="5"/>
  <c r="J260" i="5" s="1"/>
  <c r="H276" i="5"/>
  <c r="I306" i="5"/>
  <c r="H306" i="5" s="1"/>
  <c r="H511" i="5"/>
  <c r="H519" i="5"/>
  <c r="H651" i="5"/>
  <c r="H728" i="5"/>
  <c r="H812" i="5"/>
  <c r="I839" i="5"/>
  <c r="H839" i="5" s="1"/>
  <c r="H844" i="5"/>
  <c r="H19" i="5"/>
  <c r="H22" i="5"/>
  <c r="I34" i="5"/>
  <c r="H34" i="5" s="1"/>
  <c r="H41" i="5"/>
  <c r="H44" i="5"/>
  <c r="H60" i="5"/>
  <c r="H81" i="5"/>
  <c r="I161" i="5"/>
  <c r="H161" i="5" s="1"/>
  <c r="I429" i="5"/>
  <c r="H429" i="5" s="1"/>
  <c r="H434" i="5"/>
  <c r="I565" i="5"/>
  <c r="H565" i="5" s="1"/>
  <c r="J568" i="5"/>
  <c r="J564" i="5" s="1"/>
  <c r="I573" i="5"/>
  <c r="H573" i="5" s="1"/>
  <c r="I683" i="5"/>
  <c r="J683" i="5"/>
  <c r="J682" i="5" s="1"/>
  <c r="H686" i="5"/>
  <c r="H770" i="5"/>
  <c r="J854" i="5"/>
  <c r="J853" i="5" s="1"/>
  <c r="J852" i="5" s="1"/>
  <c r="H30" i="5"/>
  <c r="I59" i="5"/>
  <c r="I58" i="5" s="1"/>
  <c r="I174" i="5"/>
  <c r="H174" i="5" s="1"/>
  <c r="H202" i="5"/>
  <c r="H250" i="5"/>
  <c r="I275" i="5"/>
  <c r="I327" i="5"/>
  <c r="H327" i="5" s="1"/>
  <c r="H16" i="5"/>
  <c r="H28" i="5"/>
  <c r="H31" i="5"/>
  <c r="J33" i="5"/>
  <c r="I40" i="5"/>
  <c r="H40" i="5" s="1"/>
  <c r="H67" i="5"/>
  <c r="H70" i="5"/>
  <c r="H75" i="5"/>
  <c r="H78" i="5"/>
  <c r="I86" i="5"/>
  <c r="H86" i="5" s="1"/>
  <c r="H94" i="5"/>
  <c r="H103" i="5"/>
  <c r="H116" i="5"/>
  <c r="H119" i="5"/>
  <c r="I142" i="5"/>
  <c r="H142" i="5" s="1"/>
  <c r="H184" i="5"/>
  <c r="I188" i="5"/>
  <c r="H188" i="5" s="1"/>
  <c r="H190" i="5"/>
  <c r="H205" i="5"/>
  <c r="H209" i="5"/>
  <c r="H217" i="5"/>
  <c r="I227" i="5"/>
  <c r="H253" i="5"/>
  <c r="H269" i="5"/>
  <c r="H288" i="5"/>
  <c r="H300" i="5"/>
  <c r="J326" i="5"/>
  <c r="H332" i="5"/>
  <c r="H366" i="5"/>
  <c r="J365" i="5"/>
  <c r="I370" i="5"/>
  <c r="H370" i="5" s="1"/>
  <c r="H376" i="5"/>
  <c r="H379" i="5"/>
  <c r="J382" i="5"/>
  <c r="J381" i="5" s="1"/>
  <c r="H381" i="5" s="1"/>
  <c r="H386" i="5"/>
  <c r="H394" i="5"/>
  <c r="H402" i="5"/>
  <c r="J438" i="5"/>
  <c r="J437" i="5" s="1"/>
  <c r="H437" i="5" s="1"/>
  <c r="I440" i="5"/>
  <c r="H440" i="5" s="1"/>
  <c r="H493" i="5"/>
  <c r="I502" i="5"/>
  <c r="J502" i="5"/>
  <c r="H505" i="5"/>
  <c r="H538" i="5"/>
  <c r="I541" i="5"/>
  <c r="H541" i="5" s="1"/>
  <c r="H554" i="5"/>
  <c r="I580" i="5"/>
  <c r="H580" i="5" s="1"/>
  <c r="H614" i="5"/>
  <c r="I619" i="5"/>
  <c r="J619" i="5"/>
  <c r="J612" i="5" s="1"/>
  <c r="H622" i="5"/>
  <c r="H635" i="5"/>
  <c r="I639" i="5"/>
  <c r="H639" i="5" s="1"/>
  <c r="H647" i="5"/>
  <c r="I658" i="5"/>
  <c r="H658" i="5" s="1"/>
  <c r="H679" i="5"/>
  <c r="I689" i="5"/>
  <c r="H689" i="5" s="1"/>
  <c r="H718" i="5"/>
  <c r="H726" i="5"/>
  <c r="I734" i="5"/>
  <c r="H734" i="5" s="1"/>
  <c r="H761" i="5"/>
  <c r="H764" i="5"/>
  <c r="H776" i="5"/>
  <c r="J788" i="5"/>
  <c r="H788" i="5" s="1"/>
  <c r="J794" i="5"/>
  <c r="H802" i="5"/>
  <c r="I808" i="5"/>
  <c r="H808" i="5" s="1"/>
  <c r="H834" i="5"/>
  <c r="H837" i="5"/>
  <c r="I843" i="5"/>
  <c r="I842" i="5" s="1"/>
  <c r="H846" i="5"/>
  <c r="H849" i="5"/>
  <c r="H857" i="5"/>
  <c r="J863" i="5"/>
  <c r="J862" i="5" s="1"/>
  <c r="J861" i="5" s="1"/>
  <c r="J860" i="5" s="1"/>
  <c r="H331" i="5"/>
  <c r="H110" i="5"/>
  <c r="J173" i="5"/>
  <c r="H356" i="5"/>
  <c r="J360" i="5"/>
  <c r="I363" i="5"/>
  <c r="H363" i="5" s="1"/>
  <c r="H368" i="5"/>
  <c r="H390" i="5"/>
  <c r="H398" i="5"/>
  <c r="H448" i="5"/>
  <c r="H454" i="5"/>
  <c r="H464" i="5"/>
  <c r="H471" i="5"/>
  <c r="H483" i="5"/>
  <c r="J486" i="5"/>
  <c r="J485" i="5" s="1"/>
  <c r="H485" i="5" s="1"/>
  <c r="I490" i="5"/>
  <c r="H495" i="5"/>
  <c r="J498" i="5"/>
  <c r="J497" i="5" s="1"/>
  <c r="H500" i="5"/>
  <c r="I508" i="5"/>
  <c r="H559" i="5"/>
  <c r="H569" i="5"/>
  <c r="I577" i="5"/>
  <c r="I576" i="5" s="1"/>
  <c r="H576" i="5" s="1"/>
  <c r="H599" i="5"/>
  <c r="H607" i="5"/>
  <c r="H656" i="5"/>
  <c r="H674" i="5"/>
  <c r="H723" i="5"/>
  <c r="I773" i="5"/>
  <c r="H773" i="5" s="1"/>
  <c r="H782" i="5"/>
  <c r="H791" i="5"/>
  <c r="I795" i="5"/>
  <c r="I794" i="5" s="1"/>
  <c r="H806" i="5"/>
  <c r="H820" i="5"/>
  <c r="I824" i="5"/>
  <c r="J843" i="5"/>
  <c r="J842" i="5" s="1"/>
  <c r="H855" i="5"/>
  <c r="J866" i="5"/>
  <c r="J865" i="5" s="1"/>
  <c r="H882" i="5"/>
  <c r="H888" i="5"/>
  <c r="I894" i="5"/>
  <c r="H894" i="5" s="1"/>
  <c r="H901" i="5"/>
  <c r="H52" i="5"/>
  <c r="H83" i="5"/>
  <c r="J164" i="5"/>
  <c r="J137" i="5" s="1"/>
  <c r="J583" i="5"/>
  <c r="H77" i="5"/>
  <c r="H99" i="5"/>
  <c r="H150" i="5"/>
  <c r="I149" i="5"/>
  <c r="H149" i="5" s="1"/>
  <c r="H165" i="5"/>
  <c r="I164" i="5"/>
  <c r="H199" i="5"/>
  <c r="I198" i="5"/>
  <c r="H138" i="5"/>
  <c r="H178" i="5"/>
  <c r="I177" i="5"/>
  <c r="H177" i="5" s="1"/>
  <c r="H182" i="5"/>
  <c r="I181" i="5"/>
  <c r="H193" i="5"/>
  <c r="I192" i="5"/>
  <c r="H122" i="5"/>
  <c r="H168" i="5"/>
  <c r="I15" i="5"/>
  <c r="I21" i="5"/>
  <c r="H21" i="5" s="1"/>
  <c r="I27" i="5"/>
  <c r="H27" i="5" s="1"/>
  <c r="I37" i="5"/>
  <c r="H37" i="5" s="1"/>
  <c r="I43" i="5"/>
  <c r="H43" i="5" s="1"/>
  <c r="I50" i="5"/>
  <c r="J51" i="5"/>
  <c r="J50" i="5" s="1"/>
  <c r="I66" i="5"/>
  <c r="I74" i="5"/>
  <c r="I113" i="5"/>
  <c r="I118" i="5"/>
  <c r="H118" i="5" s="1"/>
  <c r="H167" i="5"/>
  <c r="J197" i="5"/>
  <c r="H201" i="5"/>
  <c r="H221" i="5"/>
  <c r="J245" i="5"/>
  <c r="H249" i="5"/>
  <c r="J319" i="5"/>
  <c r="H409" i="5"/>
  <c r="H417" i="5"/>
  <c r="H433" i="5"/>
  <c r="H130" i="5"/>
  <c r="I129" i="5"/>
  <c r="H154" i="5"/>
  <c r="I153" i="5"/>
  <c r="H159" i="5"/>
  <c r="I158" i="5"/>
  <c r="H158" i="5" s="1"/>
  <c r="H527" i="5"/>
  <c r="I526" i="5"/>
  <c r="H526" i="5" s="1"/>
  <c r="H531" i="5"/>
  <c r="I530" i="5"/>
  <c r="H530" i="5" s="1"/>
  <c r="H535" i="5"/>
  <c r="I534" i="5"/>
  <c r="H534" i="5" s="1"/>
  <c r="H545" i="5"/>
  <c r="I544" i="5"/>
  <c r="H544" i="5" s="1"/>
  <c r="H551" i="5"/>
  <c r="I550" i="5"/>
  <c r="H550" i="5" s="1"/>
  <c r="H557" i="5"/>
  <c r="I556" i="5"/>
  <c r="H556" i="5" s="1"/>
  <c r="H571" i="5"/>
  <c r="I568" i="5"/>
  <c r="H588" i="5"/>
  <c r="I587" i="5"/>
  <c r="H587" i="5" s="1"/>
  <c r="H592" i="5"/>
  <c r="I591" i="5"/>
  <c r="H591" i="5" s="1"/>
  <c r="H613" i="5"/>
  <c r="I204" i="5"/>
  <c r="H204" i="5" s="1"/>
  <c r="I208" i="5"/>
  <c r="I216" i="5"/>
  <c r="H216" i="5" s="1"/>
  <c r="I224" i="5"/>
  <c r="H224" i="5" s="1"/>
  <c r="I234" i="5"/>
  <c r="H234" i="5" s="1"/>
  <c r="I239" i="5"/>
  <c r="I242" i="5"/>
  <c r="H242" i="5" s="1"/>
  <c r="I246" i="5"/>
  <c r="I252" i="5"/>
  <c r="H252" i="5" s="1"/>
  <c r="I261" i="5"/>
  <c r="I266" i="5"/>
  <c r="I287" i="5"/>
  <c r="I321" i="5"/>
  <c r="I355" i="5"/>
  <c r="I361" i="5"/>
  <c r="I365" i="5"/>
  <c r="I378" i="5"/>
  <c r="H378" i="5" s="1"/>
  <c r="I385" i="5"/>
  <c r="H385" i="5" s="1"/>
  <c r="I389" i="5"/>
  <c r="H389" i="5" s="1"/>
  <c r="I393" i="5"/>
  <c r="H393" i="5" s="1"/>
  <c r="I397" i="5"/>
  <c r="H397" i="5" s="1"/>
  <c r="I401" i="5"/>
  <c r="H401" i="5" s="1"/>
  <c r="I405" i="5"/>
  <c r="J406" i="5"/>
  <c r="J405" i="5" s="1"/>
  <c r="I443" i="5"/>
  <c r="H443" i="5" s="1"/>
  <c r="I447" i="5"/>
  <c r="I453" i="5"/>
  <c r="H453" i="5" s="1"/>
  <c r="I457" i="5"/>
  <c r="H457" i="5" s="1"/>
  <c r="H461" i="5"/>
  <c r="I466" i="5"/>
  <c r="H466" i="5" s="1"/>
  <c r="I470" i="5"/>
  <c r="H470" i="5" s="1"/>
  <c r="I474" i="5"/>
  <c r="H474" i="5" s="1"/>
  <c r="H480" i="5"/>
  <c r="J644" i="5"/>
  <c r="H650" i="5"/>
  <c r="H662" i="5"/>
  <c r="J688" i="5"/>
  <c r="H738" i="5"/>
  <c r="J800" i="5"/>
  <c r="H827" i="5"/>
  <c r="J832" i="5"/>
  <c r="H517" i="5"/>
  <c r="I516" i="5"/>
  <c r="H584" i="5"/>
  <c r="H625" i="5"/>
  <c r="I624" i="5"/>
  <c r="H624" i="5" s="1"/>
  <c r="I645" i="5"/>
  <c r="I649" i="5"/>
  <c r="H649" i="5" s="1"/>
  <c r="I655" i="5"/>
  <c r="I661" i="5"/>
  <c r="H661" i="5" s="1"/>
  <c r="I665" i="5"/>
  <c r="I673" i="5"/>
  <c r="H673" i="5" s="1"/>
  <c r="I678" i="5"/>
  <c r="I693" i="5"/>
  <c r="H693" i="5" s="1"/>
  <c r="I701" i="5"/>
  <c r="I704" i="5"/>
  <c r="H704" i="5" s="1"/>
  <c r="I708" i="5"/>
  <c r="I712" i="5"/>
  <c r="I720" i="5"/>
  <c r="H720" i="5" s="1"/>
  <c r="I737" i="5"/>
  <c r="H737" i="5" s="1"/>
  <c r="I754" i="5"/>
  <c r="I768" i="5"/>
  <c r="I767" i="5" s="1"/>
  <c r="I775" i="5"/>
  <c r="H775" i="5" s="1"/>
  <c r="I801" i="5"/>
  <c r="I805" i="5"/>
  <c r="H805" i="5" s="1"/>
  <c r="I811" i="5"/>
  <c r="H811" i="5" s="1"/>
  <c r="I819" i="5"/>
  <c r="H819" i="5" s="1"/>
  <c r="I836" i="5"/>
  <c r="H836" i="5" s="1"/>
  <c r="I854" i="5"/>
  <c r="I862" i="5"/>
  <c r="I861" i="5" s="1"/>
  <c r="I896" i="5"/>
  <c r="H896" i="5" s="1"/>
  <c r="G168" i="5"/>
  <c r="G167" i="5" s="1"/>
  <c r="F168" i="5"/>
  <c r="F167" i="5" s="1"/>
  <c r="E169" i="5"/>
  <c r="G763" i="5"/>
  <c r="G324" i="5"/>
  <c r="G323" i="5" s="1"/>
  <c r="F324" i="5"/>
  <c r="F323" i="5" s="1"/>
  <c r="E325" i="5"/>
  <c r="E874" i="5"/>
  <c r="E868" i="5"/>
  <c r="E499" i="5"/>
  <c r="E790" i="5"/>
  <c r="E364" i="5"/>
  <c r="F791" i="5"/>
  <c r="F788" i="5" s="1"/>
  <c r="G789" i="5"/>
  <c r="F789" i="5"/>
  <c r="E610" i="5"/>
  <c r="E609" i="5"/>
  <c r="E632" i="5"/>
  <c r="G631" i="5"/>
  <c r="F631" i="5"/>
  <c r="E630" i="5"/>
  <c r="G629" i="5"/>
  <c r="F629" i="5"/>
  <c r="E899" i="5"/>
  <c r="E449" i="5"/>
  <c r="E549" i="5"/>
  <c r="E477" i="5"/>
  <c r="E476" i="5"/>
  <c r="E446" i="5"/>
  <c r="E445" i="5"/>
  <c r="E439" i="5"/>
  <c r="E408" i="5"/>
  <c r="E407" i="5"/>
  <c r="E384" i="5"/>
  <c r="F782" i="5"/>
  <c r="G782" i="5"/>
  <c r="E783" i="5"/>
  <c r="G527" i="5"/>
  <c r="G526" i="5" s="1"/>
  <c r="E533" i="5"/>
  <c r="E532" i="5"/>
  <c r="G531" i="5"/>
  <c r="G530" i="5" s="1"/>
  <c r="F531" i="5"/>
  <c r="F530" i="5" s="1"/>
  <c r="E529" i="5"/>
  <c r="E528" i="5"/>
  <c r="F527" i="5"/>
  <c r="F526" i="5" s="1"/>
  <c r="E875" i="5"/>
  <c r="E872" i="5"/>
  <c r="E869" i="5"/>
  <c r="E236" i="5"/>
  <c r="E258" i="5"/>
  <c r="G257" i="5"/>
  <c r="G256" i="5" s="1"/>
  <c r="F257" i="5"/>
  <c r="F256" i="5" s="1"/>
  <c r="F255" i="5" s="1"/>
  <c r="G341" i="5"/>
  <c r="F262" i="5"/>
  <c r="F261" i="5" s="1"/>
  <c r="E143" i="5"/>
  <c r="E487" i="5"/>
  <c r="F486" i="5"/>
  <c r="F485" i="5" s="1"/>
  <c r="E82" i="5"/>
  <c r="F342" i="5"/>
  <c r="G300" i="5"/>
  <c r="F300" i="5"/>
  <c r="G298" i="5"/>
  <c r="F298" i="5"/>
  <c r="E299" i="5"/>
  <c r="E301" i="5"/>
  <c r="G269" i="5"/>
  <c r="F269" i="5"/>
  <c r="E270" i="5"/>
  <c r="G110" i="5"/>
  <c r="F110" i="5"/>
  <c r="E111" i="5"/>
  <c r="E84" i="5"/>
  <c r="G686" i="5"/>
  <c r="F686" i="5"/>
  <c r="G684" i="5"/>
  <c r="F684" i="5"/>
  <c r="E685" i="5"/>
  <c r="E687" i="5"/>
  <c r="E771" i="5"/>
  <c r="E606" i="5"/>
  <c r="E605" i="5"/>
  <c r="E602" i="5"/>
  <c r="E601" i="5"/>
  <c r="G596" i="5"/>
  <c r="F596" i="5"/>
  <c r="E598" i="5"/>
  <c r="E595" i="5"/>
  <c r="E594" i="5"/>
  <c r="E593" i="5"/>
  <c r="E558" i="5"/>
  <c r="E555" i="5"/>
  <c r="E552" i="5"/>
  <c r="E540" i="5"/>
  <c r="E539" i="5"/>
  <c r="E473" i="5"/>
  <c r="E472" i="5"/>
  <c r="E469" i="5"/>
  <c r="E468" i="5"/>
  <c r="E465" i="5"/>
  <c r="E460" i="5"/>
  <c r="E459" i="5"/>
  <c r="E456" i="5"/>
  <c r="E455" i="5"/>
  <c r="E452" i="5"/>
  <c r="E451" i="5"/>
  <c r="E442" i="5"/>
  <c r="E436" i="5"/>
  <c r="E435" i="5"/>
  <c r="E432" i="5"/>
  <c r="E431" i="5"/>
  <c r="E428" i="5"/>
  <c r="E427" i="5"/>
  <c r="E424" i="5"/>
  <c r="E423" i="5"/>
  <c r="E420" i="5"/>
  <c r="E419" i="5"/>
  <c r="E416" i="5"/>
  <c r="E415" i="5"/>
  <c r="E412" i="5"/>
  <c r="E411" i="5"/>
  <c r="E404" i="5"/>
  <c r="E403" i="5"/>
  <c r="E400" i="5"/>
  <c r="E399" i="5"/>
  <c r="E396" i="5"/>
  <c r="E395" i="5"/>
  <c r="E392" i="5"/>
  <c r="E391" i="5"/>
  <c r="E388" i="5"/>
  <c r="E387" i="5"/>
  <c r="G830" i="5"/>
  <c r="G827" i="5" s="1"/>
  <c r="F830" i="5"/>
  <c r="F827" i="5" s="1"/>
  <c r="E831" i="5"/>
  <c r="G697" i="5"/>
  <c r="G696" i="5" s="1"/>
  <c r="F697" i="5"/>
  <c r="F696" i="5" s="1"/>
  <c r="E698" i="5"/>
  <c r="G694" i="5"/>
  <c r="G693" i="5" s="1"/>
  <c r="F694" i="5"/>
  <c r="F693" i="5" s="1"/>
  <c r="E695" i="5"/>
  <c r="G689" i="5"/>
  <c r="F689" i="5"/>
  <c r="E691" i="5"/>
  <c r="G857" i="5"/>
  <c r="F857" i="5"/>
  <c r="E578" i="5"/>
  <c r="G250" i="5"/>
  <c r="G249" i="5" s="1"/>
  <c r="F250" i="5"/>
  <c r="F249" i="5" s="1"/>
  <c r="F108" i="5"/>
  <c r="G108" i="5"/>
  <c r="E769" i="5"/>
  <c r="E745" i="5"/>
  <c r="E740" i="5"/>
  <c r="E744" i="5"/>
  <c r="E743" i="5"/>
  <c r="E742" i="5"/>
  <c r="E71" i="5"/>
  <c r="G70" i="5"/>
  <c r="G69" i="5" s="1"/>
  <c r="F70" i="5"/>
  <c r="F69" i="5" s="1"/>
  <c r="E68" i="5"/>
  <c r="G67" i="5"/>
  <c r="G66" i="5" s="1"/>
  <c r="F67" i="5"/>
  <c r="F66" i="5" s="1"/>
  <c r="E32" i="5"/>
  <c r="E29" i="5"/>
  <c r="E49" i="5"/>
  <c r="E48" i="5"/>
  <c r="E248" i="5"/>
  <c r="E244" i="5"/>
  <c r="E233" i="5"/>
  <c r="E231" i="5"/>
  <c r="E229" i="5"/>
  <c r="E226" i="5"/>
  <c r="E223" i="5"/>
  <c r="E218" i="5"/>
  <c r="E211" i="5"/>
  <c r="E206" i="5"/>
  <c r="E203" i="5"/>
  <c r="E200" i="5"/>
  <c r="E196" i="5"/>
  <c r="G195" i="5"/>
  <c r="F195" i="5"/>
  <c r="E194" i="5"/>
  <c r="E191" i="5"/>
  <c r="E189" i="5"/>
  <c r="E183" i="5"/>
  <c r="E179" i="5"/>
  <c r="E176" i="5"/>
  <c r="E157" i="5"/>
  <c r="E151" i="5"/>
  <c r="E140" i="5"/>
  <c r="E131" i="5"/>
  <c r="E123" i="5"/>
  <c r="E120" i="5"/>
  <c r="E117" i="5"/>
  <c r="F113" i="5"/>
  <c r="F112" i="5" s="1"/>
  <c r="E106" i="5"/>
  <c r="E104" i="5"/>
  <c r="E95" i="5"/>
  <c r="E90" i="5"/>
  <c r="G820" i="5"/>
  <c r="G819" i="5" s="1"/>
  <c r="F820" i="5"/>
  <c r="F819" i="5" s="1"/>
  <c r="E821" i="5"/>
  <c r="G770" i="5"/>
  <c r="G844" i="5"/>
  <c r="F844" i="5"/>
  <c r="G776" i="5"/>
  <c r="G775" i="5" s="1"/>
  <c r="F776" i="5"/>
  <c r="F775" i="5" s="1"/>
  <c r="E777" i="5"/>
  <c r="G674" i="5"/>
  <c r="G673" i="5" s="1"/>
  <c r="F674" i="5"/>
  <c r="F673" i="5" s="1"/>
  <c r="E675" i="5"/>
  <c r="G663" i="5"/>
  <c r="G662" i="5" s="1"/>
  <c r="G661" i="5" s="1"/>
  <c r="F663" i="5"/>
  <c r="F662" i="5" s="1"/>
  <c r="F661" i="5" s="1"/>
  <c r="E664" i="5"/>
  <c r="G44" i="5"/>
  <c r="G43" i="5" s="1"/>
  <c r="F44" i="5"/>
  <c r="F43" i="5" s="1"/>
  <c r="E45" i="5"/>
  <c r="G41" i="5"/>
  <c r="G40" i="5" s="1"/>
  <c r="F41" i="5"/>
  <c r="F40" i="5" s="1"/>
  <c r="E42" i="5"/>
  <c r="G634" i="5"/>
  <c r="F634" i="5"/>
  <c r="F614" i="5"/>
  <c r="F613" i="5" s="1"/>
  <c r="E617" i="5"/>
  <c r="G159" i="5"/>
  <c r="G158" i="5" s="1"/>
  <c r="F159" i="5"/>
  <c r="F158" i="5" s="1"/>
  <c r="E160" i="5"/>
  <c r="E716" i="5"/>
  <c r="G162" i="5"/>
  <c r="G161" i="5" s="1"/>
  <c r="F162" i="5"/>
  <c r="F161" i="5" s="1"/>
  <c r="E163" i="5"/>
  <c r="G569" i="5"/>
  <c r="F569" i="5"/>
  <c r="E570" i="5"/>
  <c r="E372" i="5"/>
  <c r="G370" i="5"/>
  <c r="F370" i="5"/>
  <c r="G802" i="5"/>
  <c r="G801" i="5" s="1"/>
  <c r="F802" i="5"/>
  <c r="F801" i="5" s="1"/>
  <c r="E804" i="5"/>
  <c r="E803" i="5"/>
  <c r="E870" i="5"/>
  <c r="G855" i="5"/>
  <c r="F855" i="5"/>
  <c r="G768" i="5"/>
  <c r="E898" i="5"/>
  <c r="G721" i="5"/>
  <c r="F721" i="5"/>
  <c r="E722" i="5"/>
  <c r="E76" i="5"/>
  <c r="G551" i="5"/>
  <c r="G550" i="5" s="1"/>
  <c r="F770" i="5"/>
  <c r="E536" i="5"/>
  <c r="E109" i="5"/>
  <c r="E108" i="5" s="1"/>
  <c r="G608" i="5"/>
  <c r="G607" i="5" s="1"/>
  <c r="G600" i="5"/>
  <c r="G599" i="5" s="1"/>
  <c r="G592" i="5"/>
  <c r="G591" i="5" s="1"/>
  <c r="F571" i="5"/>
  <c r="E642" i="5"/>
  <c r="E641" i="5"/>
  <c r="E637" i="5"/>
  <c r="E636" i="5"/>
  <c r="E626" i="5"/>
  <c r="E623" i="5"/>
  <c r="E618" i="5"/>
  <c r="E616" i="5"/>
  <c r="E615" i="5"/>
  <c r="F604" i="5"/>
  <c r="F603" i="5" s="1"/>
  <c r="F592" i="5"/>
  <c r="F591" i="5" s="1"/>
  <c r="E590" i="5"/>
  <c r="E589" i="5"/>
  <c r="E586" i="5"/>
  <c r="E582" i="5"/>
  <c r="G577" i="5"/>
  <c r="G576" i="5" s="1"/>
  <c r="E575" i="5"/>
  <c r="E567" i="5"/>
  <c r="G545" i="5"/>
  <c r="G544" i="5" s="1"/>
  <c r="F545" i="5"/>
  <c r="F544" i="5" s="1"/>
  <c r="E546" i="5"/>
  <c r="G500" i="5"/>
  <c r="F500" i="5"/>
  <c r="E501" i="5"/>
  <c r="F498" i="5"/>
  <c r="G483" i="5"/>
  <c r="G480" i="5" s="1"/>
  <c r="F483" i="5"/>
  <c r="F480" i="5" s="1"/>
  <c r="E484" i="5"/>
  <c r="G901" i="5"/>
  <c r="F901" i="5"/>
  <c r="E902" i="5"/>
  <c r="E856" i="5"/>
  <c r="G679" i="5"/>
  <c r="G678" i="5" s="1"/>
  <c r="F679" i="5"/>
  <c r="F678" i="5" s="1"/>
  <c r="F677" i="5" s="1"/>
  <c r="F676" i="5" s="1"/>
  <c r="E680" i="5"/>
  <c r="G659" i="5"/>
  <c r="G658" i="5" s="1"/>
  <c r="F659" i="5"/>
  <c r="F658" i="5" s="1"/>
  <c r="E660" i="5"/>
  <c r="G656" i="5"/>
  <c r="G655" i="5" s="1"/>
  <c r="F656" i="5"/>
  <c r="F655" i="5" s="1"/>
  <c r="E657" i="5"/>
  <c r="E781" i="5"/>
  <c r="G780" i="5"/>
  <c r="F780" i="5"/>
  <c r="F779" i="5" s="1"/>
  <c r="G773" i="5"/>
  <c r="G772" i="5" s="1"/>
  <c r="E762" i="5"/>
  <c r="G760" i="5"/>
  <c r="F760" i="5"/>
  <c r="E757" i="5"/>
  <c r="F863" i="5"/>
  <c r="F862" i="5" s="1"/>
  <c r="F861" i="5" s="1"/>
  <c r="G332" i="5"/>
  <c r="G331" i="5" s="1"/>
  <c r="E335" i="5"/>
  <c r="F332" i="5"/>
  <c r="F331" i="5" s="1"/>
  <c r="E330" i="5"/>
  <c r="F288" i="5"/>
  <c r="F287" i="5" s="1"/>
  <c r="F276" i="5"/>
  <c r="F275" i="5" s="1"/>
  <c r="F274" i="5" s="1"/>
  <c r="E280" i="5"/>
  <c r="E265" i="5"/>
  <c r="G328" i="5"/>
  <c r="G327" i="5" s="1"/>
  <c r="G276" i="5"/>
  <c r="G275" i="5" s="1"/>
  <c r="G274" i="5" s="1"/>
  <c r="G262" i="5"/>
  <c r="G261" i="5" s="1"/>
  <c r="G647" i="5"/>
  <c r="G646" i="5" s="1"/>
  <c r="G645" i="5" s="1"/>
  <c r="F647" i="5"/>
  <c r="F646" i="5" s="1"/>
  <c r="G475" i="5"/>
  <c r="G474" i="5" s="1"/>
  <c r="F475" i="5"/>
  <c r="F474" i="5" s="1"/>
  <c r="F551" i="5"/>
  <c r="F550" i="5" s="1"/>
  <c r="G588" i="5"/>
  <c r="G587" i="5" s="1"/>
  <c r="F588" i="5"/>
  <c r="F587" i="5" s="1"/>
  <c r="E543" i="5"/>
  <c r="E510" i="5"/>
  <c r="G754" i="5"/>
  <c r="G753" i="5" s="1"/>
  <c r="G739" i="5"/>
  <c r="G738" i="5" s="1"/>
  <c r="E736" i="5"/>
  <c r="G735" i="5"/>
  <c r="G734" i="5" s="1"/>
  <c r="F735" i="5"/>
  <c r="F734" i="5" s="1"/>
  <c r="E729" i="5"/>
  <c r="G728" i="5"/>
  <c r="F728" i="5"/>
  <c r="E727" i="5"/>
  <c r="G726" i="5"/>
  <c r="F726" i="5"/>
  <c r="E724" i="5"/>
  <c r="G723" i="5"/>
  <c r="G720" i="5" s="1"/>
  <c r="F723" i="5"/>
  <c r="E719" i="5"/>
  <c r="G718" i="5"/>
  <c r="G717" i="5" s="1"/>
  <c r="F718" i="5"/>
  <c r="F717" i="5" s="1"/>
  <c r="E715" i="5"/>
  <c r="G712" i="5"/>
  <c r="G711" i="5" s="1"/>
  <c r="G709" i="5"/>
  <c r="G708" i="5" s="1"/>
  <c r="E706" i="5"/>
  <c r="G705" i="5"/>
  <c r="G704" i="5" s="1"/>
  <c r="F705" i="5"/>
  <c r="F704" i="5" s="1"/>
  <c r="G701" i="5"/>
  <c r="G700" i="5" s="1"/>
  <c r="E492" i="5"/>
  <c r="E494" i="5"/>
  <c r="G795" i="5"/>
  <c r="G793" i="5" s="1"/>
  <c r="F795" i="5"/>
  <c r="F794" i="5" s="1"/>
  <c r="F338" i="5"/>
  <c r="G52" i="5"/>
  <c r="G51" i="5" s="1"/>
  <c r="G50" i="5" s="1"/>
  <c r="F625" i="5"/>
  <c r="F624" i="5" s="1"/>
  <c r="G217" i="5"/>
  <c r="G216" i="5" s="1"/>
  <c r="F217" i="5"/>
  <c r="F216" i="5" s="1"/>
  <c r="E816" i="5"/>
  <c r="F892" i="5"/>
  <c r="E845" i="5"/>
  <c r="G877" i="5"/>
  <c r="F877" i="5"/>
  <c r="E905" i="5"/>
  <c r="E904" i="5"/>
  <c r="G903" i="5"/>
  <c r="F903" i="5"/>
  <c r="E900" i="5"/>
  <c r="G896" i="5"/>
  <c r="G894" i="5"/>
  <c r="G892" i="5"/>
  <c r="E891" i="5"/>
  <c r="E890" i="5"/>
  <c r="E889" i="5"/>
  <c r="G888" i="5"/>
  <c r="F888" i="5"/>
  <c r="G886" i="5"/>
  <c r="E885" i="5"/>
  <c r="E884" i="5"/>
  <c r="E883" i="5"/>
  <c r="G882" i="5"/>
  <c r="F882" i="5"/>
  <c r="E881" i="5"/>
  <c r="G880" i="5"/>
  <c r="F880" i="5"/>
  <c r="E879" i="5"/>
  <c r="E878" i="5"/>
  <c r="E876" i="5"/>
  <c r="E873" i="5"/>
  <c r="E859" i="5"/>
  <c r="E858" i="5"/>
  <c r="E851" i="5"/>
  <c r="E850" i="5"/>
  <c r="G849" i="5"/>
  <c r="F849" i="5"/>
  <c r="E848" i="5"/>
  <c r="E847" i="5"/>
  <c r="G846" i="5"/>
  <c r="F846" i="5"/>
  <c r="E841" i="5"/>
  <c r="G840" i="5"/>
  <c r="G839" i="5" s="1"/>
  <c r="F840" i="5"/>
  <c r="F839" i="5" s="1"/>
  <c r="E838" i="5"/>
  <c r="G837" i="5"/>
  <c r="G836" i="5" s="1"/>
  <c r="F837" i="5"/>
  <c r="F836" i="5" s="1"/>
  <c r="E835" i="5"/>
  <c r="G834" i="5"/>
  <c r="G833" i="5" s="1"/>
  <c r="F834" i="5"/>
  <c r="F833" i="5" s="1"/>
  <c r="E826" i="5"/>
  <c r="G824" i="5"/>
  <c r="G823" i="5" s="1"/>
  <c r="E813" i="5"/>
  <c r="G812" i="5"/>
  <c r="G811" i="5" s="1"/>
  <c r="F812" i="5"/>
  <c r="F811" i="5" s="1"/>
  <c r="E810" i="5"/>
  <c r="G809" i="5"/>
  <c r="G808" i="5" s="1"/>
  <c r="F809" i="5"/>
  <c r="F808" i="5" s="1"/>
  <c r="E807" i="5"/>
  <c r="G806" i="5"/>
  <c r="G805" i="5" s="1"/>
  <c r="F806" i="5"/>
  <c r="F805" i="5" s="1"/>
  <c r="E672" i="5"/>
  <c r="G671" i="5"/>
  <c r="G670" i="5" s="1"/>
  <c r="F671" i="5"/>
  <c r="F670" i="5" s="1"/>
  <c r="E652" i="5"/>
  <c r="G651" i="5"/>
  <c r="G650" i="5" s="1"/>
  <c r="G649" i="5" s="1"/>
  <c r="F651" i="5"/>
  <c r="F650" i="5" s="1"/>
  <c r="F649" i="5" s="1"/>
  <c r="E648" i="5"/>
  <c r="G639" i="5"/>
  <c r="F639" i="5"/>
  <c r="G625" i="5"/>
  <c r="G624" i="5" s="1"/>
  <c r="G622" i="5"/>
  <c r="F622" i="5"/>
  <c r="E621" i="5"/>
  <c r="G620" i="5"/>
  <c r="F620" i="5"/>
  <c r="G614" i="5"/>
  <c r="G613" i="5" s="1"/>
  <c r="F608" i="5"/>
  <c r="F607" i="5" s="1"/>
  <c r="F600" i="5"/>
  <c r="F599" i="5" s="1"/>
  <c r="G585" i="5"/>
  <c r="G584" i="5" s="1"/>
  <c r="F585" i="5"/>
  <c r="F584" i="5" s="1"/>
  <c r="G581" i="5"/>
  <c r="G580" i="5" s="1"/>
  <c r="F581" i="5"/>
  <c r="F580" i="5" s="1"/>
  <c r="F579" i="5" s="1"/>
  <c r="G574" i="5"/>
  <c r="G573" i="5" s="1"/>
  <c r="F574" i="5"/>
  <c r="F573" i="5" s="1"/>
  <c r="G571" i="5"/>
  <c r="G566" i="5"/>
  <c r="G565" i="5" s="1"/>
  <c r="F566" i="5"/>
  <c r="F565" i="5" s="1"/>
  <c r="G559" i="5"/>
  <c r="F559" i="5"/>
  <c r="F557" i="5"/>
  <c r="F556" i="5" s="1"/>
  <c r="F554" i="5"/>
  <c r="F553" i="5" s="1"/>
  <c r="G548" i="5"/>
  <c r="G547" i="5" s="1"/>
  <c r="F548" i="5"/>
  <c r="F547" i="5" s="1"/>
  <c r="G542" i="5"/>
  <c r="G541" i="5" s="1"/>
  <c r="F542" i="5"/>
  <c r="F541" i="5" s="1"/>
  <c r="F538" i="5"/>
  <c r="F537" i="5" s="1"/>
  <c r="G535" i="5"/>
  <c r="G534" i="5" s="1"/>
  <c r="F535" i="5"/>
  <c r="F534" i="5" s="1"/>
  <c r="E525" i="5"/>
  <c r="G524" i="5"/>
  <c r="F524" i="5"/>
  <c r="E523" i="5"/>
  <c r="G522" i="5"/>
  <c r="F522" i="5"/>
  <c r="E520" i="5"/>
  <c r="G519" i="5"/>
  <c r="F519" i="5"/>
  <c r="E518" i="5"/>
  <c r="G517" i="5"/>
  <c r="F517" i="5"/>
  <c r="E515" i="5"/>
  <c r="G514" i="5"/>
  <c r="G513" i="5" s="1"/>
  <c r="F514" i="5"/>
  <c r="F513" i="5" s="1"/>
  <c r="E512" i="5"/>
  <c r="G511" i="5"/>
  <c r="F511" i="5"/>
  <c r="G509" i="5"/>
  <c r="F509" i="5"/>
  <c r="E506" i="5"/>
  <c r="G505" i="5"/>
  <c r="F505" i="5"/>
  <c r="E504" i="5"/>
  <c r="G503" i="5"/>
  <c r="F503" i="5"/>
  <c r="E496" i="5"/>
  <c r="G495" i="5"/>
  <c r="F495" i="5"/>
  <c r="G493" i="5"/>
  <c r="F493" i="5"/>
  <c r="F491" i="5"/>
  <c r="E491" i="5" s="1"/>
  <c r="G471" i="5"/>
  <c r="G470" i="5" s="1"/>
  <c r="F471" i="5"/>
  <c r="F470" i="5" s="1"/>
  <c r="G467" i="5"/>
  <c r="G466" i="5" s="1"/>
  <c r="F467" i="5"/>
  <c r="F466" i="5" s="1"/>
  <c r="F461" i="5"/>
  <c r="F458" i="5"/>
  <c r="F457" i="5" s="1"/>
  <c r="G454" i="5"/>
  <c r="G453" i="5" s="1"/>
  <c r="F454" i="5"/>
  <c r="F453" i="5" s="1"/>
  <c r="G450" i="5"/>
  <c r="F450" i="5"/>
  <c r="G448" i="5"/>
  <c r="F448" i="5"/>
  <c r="G444" i="5"/>
  <c r="G443" i="5" s="1"/>
  <c r="F444" i="5"/>
  <c r="F443" i="5" s="1"/>
  <c r="G441" i="5"/>
  <c r="G440" i="5" s="1"/>
  <c r="F441" i="5"/>
  <c r="F438" i="5"/>
  <c r="F437" i="5" s="1"/>
  <c r="G434" i="5"/>
  <c r="G433" i="5" s="1"/>
  <c r="F434" i="5"/>
  <c r="F433" i="5" s="1"/>
  <c r="G430" i="5"/>
  <c r="G429" i="5" s="1"/>
  <c r="F430" i="5"/>
  <c r="F429" i="5" s="1"/>
  <c r="G426" i="5"/>
  <c r="G425" i="5" s="1"/>
  <c r="F426" i="5"/>
  <c r="F425" i="5" s="1"/>
  <c r="G422" i="5"/>
  <c r="G421" i="5" s="1"/>
  <c r="F422" i="5"/>
  <c r="F421" i="5" s="1"/>
  <c r="F418" i="5"/>
  <c r="F417" i="5" s="1"/>
  <c r="G414" i="5"/>
  <c r="G413" i="5" s="1"/>
  <c r="F414" i="5"/>
  <c r="F413" i="5" s="1"/>
  <c r="G410" i="5"/>
  <c r="G409" i="5" s="1"/>
  <c r="F410" i="5"/>
  <c r="F409" i="5" s="1"/>
  <c r="F406" i="5"/>
  <c r="F405" i="5" s="1"/>
  <c r="G402" i="5"/>
  <c r="G401" i="5" s="1"/>
  <c r="F402" i="5"/>
  <c r="F401" i="5" s="1"/>
  <c r="G398" i="5"/>
  <c r="G397" i="5" s="1"/>
  <c r="F398" i="5"/>
  <c r="F397" i="5" s="1"/>
  <c r="G394" i="5"/>
  <c r="G393" i="5" s="1"/>
  <c r="F394" i="5"/>
  <c r="F393" i="5" s="1"/>
  <c r="G390" i="5"/>
  <c r="G389" i="5" s="1"/>
  <c r="F390" i="5"/>
  <c r="F389" i="5" s="1"/>
  <c r="G386" i="5"/>
  <c r="G385" i="5" s="1"/>
  <c r="F386" i="5"/>
  <c r="F385" i="5" s="1"/>
  <c r="F382" i="5"/>
  <c r="F381" i="5" s="1"/>
  <c r="E380" i="5"/>
  <c r="G379" i="5"/>
  <c r="G378" i="5" s="1"/>
  <c r="F379" i="5"/>
  <c r="F378" i="5" s="1"/>
  <c r="E377" i="5"/>
  <c r="G376" i="5"/>
  <c r="G373" i="5" s="1"/>
  <c r="F376" i="5"/>
  <c r="F373" i="5" s="1"/>
  <c r="E369" i="5"/>
  <c r="G368" i="5"/>
  <c r="F368" i="5"/>
  <c r="E367" i="5"/>
  <c r="G366" i="5"/>
  <c r="F366" i="5"/>
  <c r="G363" i="5"/>
  <c r="F363" i="5"/>
  <c r="G361" i="5"/>
  <c r="E359" i="5"/>
  <c r="G358" i="5"/>
  <c r="F358" i="5"/>
  <c r="E357" i="5"/>
  <c r="G356" i="5"/>
  <c r="F356" i="5"/>
  <c r="G339" i="5"/>
  <c r="F339" i="5"/>
  <c r="E334" i="5"/>
  <c r="E322" i="5"/>
  <c r="G321" i="5"/>
  <c r="G320" i="5" s="1"/>
  <c r="F321" i="5"/>
  <c r="F320" i="5" s="1"/>
  <c r="E308" i="5"/>
  <c r="G307" i="5"/>
  <c r="G306" i="5" s="1"/>
  <c r="F307" i="5"/>
  <c r="F306" i="5" s="1"/>
  <c r="E292" i="5"/>
  <c r="E291" i="5"/>
  <c r="E290" i="5"/>
  <c r="G288" i="5"/>
  <c r="G287" i="5" s="1"/>
  <c r="E279" i="5"/>
  <c r="E278" i="5"/>
  <c r="E263" i="5"/>
  <c r="G253" i="5"/>
  <c r="G252" i="5" s="1"/>
  <c r="E251" i="5"/>
  <c r="G247" i="5"/>
  <c r="G246" i="5" s="1"/>
  <c r="G243" i="5"/>
  <c r="G242" i="5" s="1"/>
  <c r="F243" i="5"/>
  <c r="F242" i="5" s="1"/>
  <c r="E241" i="5"/>
  <c r="G239" i="5"/>
  <c r="G238" i="5" s="1"/>
  <c r="G235" i="5"/>
  <c r="G234" i="5" s="1"/>
  <c r="G232" i="5"/>
  <c r="F232" i="5"/>
  <c r="G230" i="5"/>
  <c r="F230" i="5"/>
  <c r="G228" i="5"/>
  <c r="F228" i="5"/>
  <c r="G225" i="5"/>
  <c r="G224" i="5" s="1"/>
  <c r="F225" i="5"/>
  <c r="F224" i="5" s="1"/>
  <c r="G222" i="5"/>
  <c r="G221" i="5" s="1"/>
  <c r="F222" i="5"/>
  <c r="F221" i="5" s="1"/>
  <c r="G212" i="5"/>
  <c r="G205" i="5"/>
  <c r="G204" i="5" s="1"/>
  <c r="F205" i="5"/>
  <c r="F204" i="5" s="1"/>
  <c r="G202" i="5"/>
  <c r="G201" i="5" s="1"/>
  <c r="F202" i="5"/>
  <c r="F201" i="5" s="1"/>
  <c r="G199" i="5"/>
  <c r="G198" i="5" s="1"/>
  <c r="F199" i="5"/>
  <c r="F198" i="5" s="1"/>
  <c r="G193" i="5"/>
  <c r="F193" i="5"/>
  <c r="G190" i="5"/>
  <c r="F190" i="5"/>
  <c r="G188" i="5"/>
  <c r="E186" i="5"/>
  <c r="G185" i="5"/>
  <c r="G184" i="5" s="1"/>
  <c r="F185" i="5"/>
  <c r="F184" i="5" s="1"/>
  <c r="G182" i="5"/>
  <c r="G181" i="5" s="1"/>
  <c r="F182" i="5"/>
  <c r="F181" i="5" s="1"/>
  <c r="G178" i="5"/>
  <c r="G177" i="5" s="1"/>
  <c r="F178" i="5"/>
  <c r="F177" i="5" s="1"/>
  <c r="G175" i="5"/>
  <c r="G174" i="5" s="1"/>
  <c r="F175" i="5"/>
  <c r="F174" i="5" s="1"/>
  <c r="E166" i="5"/>
  <c r="G165" i="5"/>
  <c r="F165" i="5"/>
  <c r="F164" i="5" s="1"/>
  <c r="G156" i="5"/>
  <c r="G155" i="5" s="1"/>
  <c r="F156" i="5"/>
  <c r="F155" i="5" s="1"/>
  <c r="G153" i="5"/>
  <c r="G152" i="5" s="1"/>
  <c r="G150" i="5"/>
  <c r="G149" i="5" s="1"/>
  <c r="F150" i="5"/>
  <c r="F149" i="5" s="1"/>
  <c r="G142" i="5"/>
  <c r="G141" i="5" s="1"/>
  <c r="G139" i="5"/>
  <c r="G138" i="5" s="1"/>
  <c r="E133" i="5"/>
  <c r="G132" i="5"/>
  <c r="F132" i="5"/>
  <c r="G130" i="5"/>
  <c r="F130" i="5"/>
  <c r="E126" i="5"/>
  <c r="G125" i="5"/>
  <c r="G124" i="5" s="1"/>
  <c r="F125" i="5"/>
  <c r="F124" i="5" s="1"/>
  <c r="G122" i="5"/>
  <c r="G121" i="5" s="1"/>
  <c r="F122" i="5"/>
  <c r="F121" i="5" s="1"/>
  <c r="G119" i="5"/>
  <c r="G118" i="5" s="1"/>
  <c r="F119" i="5"/>
  <c r="F118" i="5" s="1"/>
  <c r="G116" i="5"/>
  <c r="G115" i="5" s="1"/>
  <c r="F116" i="5"/>
  <c r="F115" i="5" s="1"/>
  <c r="G113" i="5"/>
  <c r="G112" i="5" s="1"/>
  <c r="G105" i="5"/>
  <c r="F105" i="5"/>
  <c r="G103" i="5"/>
  <c r="F100" i="5"/>
  <c r="F99" i="5" s="1"/>
  <c r="E97" i="5"/>
  <c r="G96" i="5"/>
  <c r="F96" i="5"/>
  <c r="G94" i="5"/>
  <c r="F94" i="5"/>
  <c r="G89" i="5"/>
  <c r="G88" i="5" s="1"/>
  <c r="F89" i="5"/>
  <c r="F88" i="5" s="1"/>
  <c r="G86" i="5"/>
  <c r="G85" i="5" s="1"/>
  <c r="E79" i="5"/>
  <c r="G78" i="5"/>
  <c r="G77" i="5" s="1"/>
  <c r="F78" i="5"/>
  <c r="F77" i="5" s="1"/>
  <c r="F75" i="5"/>
  <c r="F74" i="5" s="1"/>
  <c r="E64" i="5"/>
  <c r="E63" i="5"/>
  <c r="G62" i="5"/>
  <c r="F62" i="5"/>
  <c r="E61" i="5"/>
  <c r="G60" i="5"/>
  <c r="F60" i="5"/>
  <c r="E57" i="5"/>
  <c r="E56" i="5"/>
  <c r="E55" i="5"/>
  <c r="E54" i="5"/>
  <c r="G47" i="5"/>
  <c r="G46" i="5" s="1"/>
  <c r="E39" i="5"/>
  <c r="G38" i="5"/>
  <c r="G37" i="5" s="1"/>
  <c r="F38" i="5"/>
  <c r="F37" i="5" s="1"/>
  <c r="E36" i="5"/>
  <c r="G35" i="5"/>
  <c r="G34" i="5" s="1"/>
  <c r="F35" i="5"/>
  <c r="F34" i="5" s="1"/>
  <c r="G31" i="5"/>
  <c r="G30" i="5" s="1"/>
  <c r="F31" i="5"/>
  <c r="F30" i="5" s="1"/>
  <c r="G28" i="5"/>
  <c r="G27" i="5" s="1"/>
  <c r="F28" i="5"/>
  <c r="F27" i="5" s="1"/>
  <c r="E26" i="5"/>
  <c r="G25" i="5"/>
  <c r="G24" i="5" s="1"/>
  <c r="F25" i="5"/>
  <c r="F24" i="5" s="1"/>
  <c r="E23" i="5"/>
  <c r="G22" i="5"/>
  <c r="G21" i="5" s="1"/>
  <c r="F22" i="5"/>
  <c r="E20" i="5"/>
  <c r="G19" i="5"/>
  <c r="G18" i="5" s="1"/>
  <c r="F19" i="5"/>
  <c r="F18" i="5" s="1"/>
  <c r="E17" i="5"/>
  <c r="G16" i="5"/>
  <c r="G15" i="5" s="1"/>
  <c r="F16" i="5"/>
  <c r="F15" i="5" s="1"/>
  <c r="E893" i="5"/>
  <c r="G458" i="5"/>
  <c r="G457" i="5" s="1"/>
  <c r="G461" i="5"/>
  <c r="G418" i="5"/>
  <c r="G417" i="5" s="1"/>
  <c r="G557" i="5"/>
  <c r="G556" i="5" s="1"/>
  <c r="G338" i="5"/>
  <c r="E340" i="5"/>
  <c r="G554" i="5"/>
  <c r="G553" i="5" s="1"/>
  <c r="E333" i="5"/>
  <c r="E703" i="5"/>
  <c r="F702" i="5"/>
  <c r="F701" i="5" s="1"/>
  <c r="E289" i="5"/>
  <c r="E887" i="5"/>
  <c r="F886" i="5"/>
  <c r="F247" i="5"/>
  <c r="F246" i="5" s="1"/>
  <c r="F709" i="5"/>
  <c r="F708" i="5" s="1"/>
  <c r="E710" i="5"/>
  <c r="F328" i="5"/>
  <c r="F327" i="5" s="1"/>
  <c r="E329" i="5"/>
  <c r="E572" i="5"/>
  <c r="E277" i="5"/>
  <c r="E53" i="5"/>
  <c r="F52" i="5"/>
  <c r="F51" i="5" s="1"/>
  <c r="G498" i="5"/>
  <c r="E210" i="5"/>
  <c r="F188" i="5"/>
  <c r="E214" i="5"/>
  <c r="G538" i="5"/>
  <c r="G537" i="5" s="1"/>
  <c r="G75" i="5"/>
  <c r="G74" i="5" s="1"/>
  <c r="G100" i="5"/>
  <c r="G99" i="5" s="1"/>
  <c r="E101" i="5"/>
  <c r="F47" i="5"/>
  <c r="E765" i="5"/>
  <c r="F142" i="5"/>
  <c r="F103" i="5"/>
  <c r="G604" i="5"/>
  <c r="G603" i="5" s="1"/>
  <c r="E114" i="5"/>
  <c r="E343" i="5"/>
  <c r="E895" i="5"/>
  <c r="F894" i="5"/>
  <c r="F139" i="5"/>
  <c r="F138" i="5" s="1"/>
  <c r="E264" i="5"/>
  <c r="F577" i="5"/>
  <c r="F576" i="5" s="1"/>
  <c r="E714" i="5"/>
  <c r="E87" i="5"/>
  <c r="F86" i="5"/>
  <c r="E215" i="5"/>
  <c r="F212" i="5"/>
  <c r="E864" i="5"/>
  <c r="G863" i="5"/>
  <c r="G862" i="5" s="1"/>
  <c r="G861" i="5" s="1"/>
  <c r="G860" i="5" s="1"/>
  <c r="E154" i="5"/>
  <c r="F153" i="5"/>
  <c r="E825" i="5"/>
  <c r="F824" i="5"/>
  <c r="E240" i="5"/>
  <c r="F239" i="5"/>
  <c r="F238" i="5" s="1"/>
  <c r="E254" i="5"/>
  <c r="F253" i="5"/>
  <c r="F252" i="5" s="1"/>
  <c r="E761" i="5"/>
  <c r="F235" i="5"/>
  <c r="F234" i="5" s="1"/>
  <c r="G406" i="5"/>
  <c r="F712" i="5"/>
  <c r="F711" i="5" s="1"/>
  <c r="E713" i="5"/>
  <c r="E741" i="5"/>
  <c r="E362" i="5"/>
  <c r="F361" i="5"/>
  <c r="E383" i="5"/>
  <c r="G382" i="5"/>
  <c r="G381" i="5" s="1"/>
  <c r="F896" i="5"/>
  <c r="E897" i="5"/>
  <c r="E871" i="5"/>
  <c r="E774" i="5"/>
  <c r="F773" i="5"/>
  <c r="F772" i="5" s="1"/>
  <c r="G208" i="5"/>
  <c r="G438" i="5"/>
  <c r="G437" i="5" s="1"/>
  <c r="F768" i="5"/>
  <c r="E756" i="5"/>
  <c r="E488" i="5"/>
  <c r="G486" i="5"/>
  <c r="G485" i="5" s="1"/>
  <c r="E792" i="5"/>
  <c r="G791" i="5"/>
  <c r="F739" i="5"/>
  <c r="F738" i="5" s="1"/>
  <c r="F737" i="5" s="1"/>
  <c r="E81" i="5"/>
  <c r="I286" i="5" l="1"/>
  <c r="H286" i="5" s="1"/>
  <c r="H275" i="5"/>
  <c r="I274" i="5"/>
  <c r="H274" i="5" s="1"/>
  <c r="G337" i="5"/>
  <c r="G336" i="5" s="1"/>
  <c r="G447" i="5"/>
  <c r="G508" i="5"/>
  <c r="G779" i="5"/>
  <c r="F767" i="5"/>
  <c r="F766" i="5" s="1"/>
  <c r="G767" i="5"/>
  <c r="G766" i="5" s="1"/>
  <c r="E770" i="5"/>
  <c r="E789" i="5"/>
  <c r="F93" i="5"/>
  <c r="G129" i="5"/>
  <c r="G227" i="5"/>
  <c r="G220" i="5" s="1"/>
  <c r="F508" i="5"/>
  <c r="F266" i="5"/>
  <c r="F260" i="5" s="1"/>
  <c r="J98" i="5"/>
  <c r="F129" i="5"/>
  <c r="G187" i="5"/>
  <c r="G360" i="5"/>
  <c r="F568" i="5"/>
  <c r="F564" i="5" s="1"/>
  <c r="G683" i="5"/>
  <c r="G293" i="5"/>
  <c r="G286" i="5" s="1"/>
  <c r="E47" i="5"/>
  <c r="G102" i="5"/>
  <c r="G490" i="5"/>
  <c r="F497" i="5"/>
  <c r="F683" i="5"/>
  <c r="F682" i="5" s="1"/>
  <c r="F293" i="5"/>
  <c r="F286" i="5" s="1"/>
  <c r="H129" i="5"/>
  <c r="J259" i="5"/>
  <c r="G759" i="5"/>
  <c r="F227" i="5"/>
  <c r="J507" i="5"/>
  <c r="H666" i="5"/>
  <c r="F447" i="5"/>
  <c r="G866" i="5"/>
  <c r="G865" i="5" s="1"/>
  <c r="F102" i="5"/>
  <c r="G843" i="5"/>
  <c r="G842" i="5" s="1"/>
  <c r="F107" i="5"/>
  <c r="H58" i="5"/>
  <c r="H665" i="5"/>
  <c r="F628" i="5"/>
  <c r="F627" i="5" s="1"/>
  <c r="F665" i="5"/>
  <c r="H746" i="5"/>
  <c r="F187" i="5"/>
  <c r="E571" i="5"/>
  <c r="F843" i="5"/>
  <c r="F842" i="5" s="1"/>
  <c r="G107" i="5"/>
  <c r="G628" i="5"/>
  <c r="G627" i="5" s="1"/>
  <c r="J180" i="5"/>
  <c r="H93" i="5"/>
  <c r="G192" i="5"/>
  <c r="J653" i="5"/>
  <c r="E498" i="5"/>
  <c r="G164" i="5"/>
  <c r="G137" i="5" s="1"/>
  <c r="F192" i="5"/>
  <c r="G266" i="5"/>
  <c r="G260" i="5" s="1"/>
  <c r="H266" i="5"/>
  <c r="H577" i="5"/>
  <c r="I187" i="5"/>
  <c r="H187" i="5" s="1"/>
  <c r="J73" i="5"/>
  <c r="F619" i="5"/>
  <c r="F612" i="5" s="1"/>
  <c r="E686" i="5"/>
  <c r="E269" i="5"/>
  <c r="E597" i="5"/>
  <c r="E674" i="5"/>
  <c r="E867" i="5"/>
  <c r="G93" i="5"/>
  <c r="E168" i="5"/>
  <c r="E52" i="5"/>
  <c r="E298" i="5"/>
  <c r="H447" i="5"/>
  <c r="H293" i="5"/>
  <c r="H192" i="5"/>
  <c r="H508" i="5"/>
  <c r="H490" i="5"/>
  <c r="F793" i="5"/>
  <c r="E793" i="5" s="1"/>
  <c r="F365" i="5"/>
  <c r="G365" i="5"/>
  <c r="E40" i="5"/>
  <c r="F854" i="5"/>
  <c r="F853" i="5" s="1"/>
  <c r="F852" i="5" s="1"/>
  <c r="E110" i="5"/>
  <c r="E782" i="5"/>
  <c r="H521" i="5"/>
  <c r="H102" i="5"/>
  <c r="G788" i="5"/>
  <c r="E802" i="5"/>
  <c r="E656" i="5"/>
  <c r="E711" i="5"/>
  <c r="E694" i="5"/>
  <c r="I633" i="5"/>
  <c r="H633" i="5" s="1"/>
  <c r="H516" i="5"/>
  <c r="J681" i="5"/>
  <c r="I579" i="5"/>
  <c r="H579" i="5" s="1"/>
  <c r="H256" i="5"/>
  <c r="I85" i="5"/>
  <c r="H85" i="5" s="1"/>
  <c r="E735" i="5"/>
  <c r="E635" i="5"/>
  <c r="E768" i="5"/>
  <c r="E483" i="5"/>
  <c r="E588" i="5"/>
  <c r="G568" i="5"/>
  <c r="E634" i="5"/>
  <c r="E418" i="5"/>
  <c r="E153" i="5"/>
  <c r="E892" i="5"/>
  <c r="E202" i="5"/>
  <c r="E86" i="5"/>
  <c r="H365" i="5"/>
  <c r="F85" i="5"/>
  <c r="E509" i="5"/>
  <c r="G619" i="5"/>
  <c r="E649" i="5"/>
  <c r="E846" i="5"/>
  <c r="E903" i="5"/>
  <c r="H683" i="5"/>
  <c r="F823" i="5"/>
  <c r="F822" i="5" s="1"/>
  <c r="H824" i="5"/>
  <c r="I823" i="5"/>
  <c r="I822" i="5" s="1"/>
  <c r="H822" i="5" s="1"/>
  <c r="E824" i="5"/>
  <c r="F152" i="5"/>
  <c r="E152" i="5" s="1"/>
  <c r="E150" i="5"/>
  <c r="E837" i="5"/>
  <c r="E671" i="5"/>
  <c r="E614" i="5"/>
  <c r="E896" i="5"/>
  <c r="E625" i="5"/>
  <c r="E361" i="5"/>
  <c r="E647" i="5"/>
  <c r="E332" i="5"/>
  <c r="E390" i="5"/>
  <c r="E545" i="5"/>
  <c r="G497" i="5"/>
  <c r="E708" i="5"/>
  <c r="E886" i="5"/>
  <c r="E175" i="5"/>
  <c r="G355" i="5"/>
  <c r="F355" i="5"/>
  <c r="E493" i="5"/>
  <c r="G516" i="5"/>
  <c r="E620" i="5"/>
  <c r="E882" i="5"/>
  <c r="E877" i="5"/>
  <c r="E901" i="5"/>
  <c r="E500" i="5"/>
  <c r="E855" i="5"/>
  <c r="E41" i="5"/>
  <c r="E663" i="5"/>
  <c r="E195" i="5"/>
  <c r="E262" i="5"/>
  <c r="E629" i="5"/>
  <c r="E631" i="5"/>
  <c r="H842" i="5"/>
  <c r="E338" i="5"/>
  <c r="E712" i="5"/>
  <c r="E604" i="5"/>
  <c r="E705" i="5"/>
  <c r="E458" i="5"/>
  <c r="E577" i="5"/>
  <c r="E718" i="5"/>
  <c r="E840" i="5"/>
  <c r="E222" i="5"/>
  <c r="E659" i="5"/>
  <c r="E697" i="5"/>
  <c r="E834" i="5"/>
  <c r="E475" i="5"/>
  <c r="E723" i="5"/>
  <c r="E139" i="5"/>
  <c r="G854" i="5"/>
  <c r="G853" i="5" s="1"/>
  <c r="G852" i="5" s="1"/>
  <c r="E776" i="5"/>
  <c r="E44" i="5"/>
  <c r="E217" i="5"/>
  <c r="E600" i="5"/>
  <c r="E566" i="5"/>
  <c r="E514" i="5"/>
  <c r="E394" i="5"/>
  <c r="E130" i="5"/>
  <c r="E413" i="5"/>
  <c r="E406" i="5"/>
  <c r="E574" i="5"/>
  <c r="E257" i="5"/>
  <c r="E371" i="5"/>
  <c r="E531" i="5"/>
  <c r="E527" i="5"/>
  <c r="I682" i="5"/>
  <c r="H682" i="5" s="1"/>
  <c r="H568" i="5"/>
  <c r="H779" i="5"/>
  <c r="H227" i="5"/>
  <c r="H59" i="5"/>
  <c r="E429" i="5"/>
  <c r="E132" i="5"/>
  <c r="E242" i="5"/>
  <c r="E339" i="5"/>
  <c r="E356" i="5"/>
  <c r="E358" i="5"/>
  <c r="E368" i="5"/>
  <c r="E389" i="5"/>
  <c r="E393" i="5"/>
  <c r="E450" i="5"/>
  <c r="E495" i="5"/>
  <c r="G502" i="5"/>
  <c r="E505" i="5"/>
  <c r="E511" i="5"/>
  <c r="E524" i="5"/>
  <c r="E167" i="5"/>
  <c r="E709" i="5"/>
  <c r="E122" i="5"/>
  <c r="E225" i="5"/>
  <c r="E554" i="5"/>
  <c r="E581" i="5"/>
  <c r="E100" i="5"/>
  <c r="F46" i="5"/>
  <c r="E46" i="5" s="1"/>
  <c r="E538" i="5"/>
  <c r="E243" i="5"/>
  <c r="E253" i="5"/>
  <c r="E247" i="5"/>
  <c r="E414" i="5"/>
  <c r="E228" i="5"/>
  <c r="E560" i="5"/>
  <c r="E448" i="5"/>
  <c r="E608" i="5"/>
  <c r="E28" i="5"/>
  <c r="E827" i="5"/>
  <c r="G59" i="5"/>
  <c r="G58" i="5" s="1"/>
  <c r="I260" i="5"/>
  <c r="F65" i="5"/>
  <c r="H794" i="5"/>
  <c r="H619" i="5"/>
  <c r="I489" i="5"/>
  <c r="I173" i="5"/>
  <c r="H173" i="5" s="1"/>
  <c r="E80" i="5"/>
  <c r="E773" i="5"/>
  <c r="E650" i="5"/>
  <c r="E89" i="5"/>
  <c r="E557" i="5"/>
  <c r="E213" i="5"/>
  <c r="E239" i="5"/>
  <c r="E19" i="5"/>
  <c r="E113" i="5"/>
  <c r="E193" i="5"/>
  <c r="E402" i="5"/>
  <c r="E894" i="5"/>
  <c r="E142" i="5"/>
  <c r="I772" i="5"/>
  <c r="H772" i="5" s="1"/>
  <c r="I763" i="5"/>
  <c r="J354" i="5"/>
  <c r="H80" i="5"/>
  <c r="J13" i="5"/>
  <c r="I141" i="5"/>
  <c r="J707" i="5"/>
  <c r="J699" i="5" s="1"/>
  <c r="J611" i="5"/>
  <c r="I326" i="5"/>
  <c r="H326" i="5" s="1"/>
  <c r="E328" i="5"/>
  <c r="E324" i="5"/>
  <c r="E149" i="5"/>
  <c r="E397" i="5"/>
  <c r="F688" i="5"/>
  <c r="E30" i="5"/>
  <c r="E60" i="5"/>
  <c r="E94" i="5"/>
  <c r="E105" i="5"/>
  <c r="E155" i="5"/>
  <c r="E190" i="5"/>
  <c r="E230" i="5"/>
  <c r="E232" i="5"/>
  <c r="E307" i="5"/>
  <c r="E363" i="5"/>
  <c r="E366" i="5"/>
  <c r="E398" i="5"/>
  <c r="E426" i="5"/>
  <c r="E430" i="5"/>
  <c r="E441" i="5"/>
  <c r="E161" i="5"/>
  <c r="E43" i="5"/>
  <c r="E300" i="5"/>
  <c r="H843" i="5"/>
  <c r="J778" i="5"/>
  <c r="J758" i="5" s="1"/>
  <c r="H725" i="5"/>
  <c r="F633" i="5"/>
  <c r="H164" i="5"/>
  <c r="E775" i="5"/>
  <c r="E791" i="5"/>
  <c r="E382" i="5"/>
  <c r="E486" i="5"/>
  <c r="G405" i="5"/>
  <c r="E174" i="5"/>
  <c r="E811" i="5"/>
  <c r="E503" i="5"/>
  <c r="F502" i="5"/>
  <c r="E517" i="5"/>
  <c r="E519" i="5"/>
  <c r="E522" i="5"/>
  <c r="F521" i="5"/>
  <c r="E622" i="5"/>
  <c r="E651" i="5"/>
  <c r="E812" i="5"/>
  <c r="E849" i="5"/>
  <c r="E880" i="5"/>
  <c r="E216" i="5"/>
  <c r="E624" i="5"/>
  <c r="E704" i="5"/>
  <c r="E726" i="5"/>
  <c r="E728" i="5"/>
  <c r="E587" i="5"/>
  <c r="E474" i="5"/>
  <c r="E480" i="5"/>
  <c r="E721" i="5"/>
  <c r="E801" i="5"/>
  <c r="E569" i="5"/>
  <c r="E673" i="5"/>
  <c r="E844" i="5"/>
  <c r="E112" i="5"/>
  <c r="E70" i="5"/>
  <c r="E815" i="5"/>
  <c r="E857" i="5"/>
  <c r="E830" i="5"/>
  <c r="E83" i="5"/>
  <c r="J219" i="5"/>
  <c r="J489" i="5"/>
  <c r="H502" i="5"/>
  <c r="E204" i="5"/>
  <c r="F237" i="5"/>
  <c r="E198" i="5"/>
  <c r="E88" i="5"/>
  <c r="H497" i="5"/>
  <c r="H863" i="5"/>
  <c r="H862" i="5" s="1"/>
  <c r="G579" i="5"/>
  <c r="E579" i="5" s="1"/>
  <c r="E580" i="5"/>
  <c r="E639" i="5"/>
  <c r="G633" i="5"/>
  <c r="E613" i="5"/>
  <c r="E34" i="5"/>
  <c r="E662" i="5"/>
  <c r="F59" i="5"/>
  <c r="F58" i="5" s="1"/>
  <c r="E437" i="5"/>
  <c r="E16" i="5"/>
  <c r="E35" i="5"/>
  <c r="E25" i="5"/>
  <c r="E103" i="5"/>
  <c r="E188" i="5"/>
  <c r="E75" i="5"/>
  <c r="F866" i="5"/>
  <c r="E863" i="5"/>
  <c r="E862" i="5" s="1"/>
  <c r="E235" i="5"/>
  <c r="F141" i="5"/>
  <c r="E125" i="5"/>
  <c r="E471" i="5"/>
  <c r="E182" i="5"/>
  <c r="E702" i="5"/>
  <c r="E410" i="5"/>
  <c r="E376" i="5"/>
  <c r="E585" i="5"/>
  <c r="E535" i="5"/>
  <c r="E640" i="5"/>
  <c r="E116" i="5"/>
  <c r="E321" i="5"/>
  <c r="E165" i="5"/>
  <c r="E434" i="5"/>
  <c r="E485" i="5"/>
  <c r="E444" i="5"/>
  <c r="E156" i="5"/>
  <c r="E119" i="5"/>
  <c r="E795" i="5"/>
  <c r="E438" i="5"/>
  <c r="F720" i="5"/>
  <c r="E720" i="5" s="1"/>
  <c r="E551" i="5"/>
  <c r="E780" i="5"/>
  <c r="E809" i="5"/>
  <c r="E467" i="5"/>
  <c r="E454" i="5"/>
  <c r="E386" i="5"/>
  <c r="E379" i="5"/>
  <c r="E185" i="5"/>
  <c r="E288" i="5"/>
  <c r="F360" i="5"/>
  <c r="E276" i="5"/>
  <c r="E739" i="5"/>
  <c r="E679" i="5"/>
  <c r="E548" i="5"/>
  <c r="E178" i="5"/>
  <c r="E38" i="5"/>
  <c r="E690" i="5"/>
  <c r="E806" i="5"/>
  <c r="E250" i="5"/>
  <c r="E159" i="5"/>
  <c r="E162" i="5"/>
  <c r="E67" i="5"/>
  <c r="E542" i="5"/>
  <c r="F440" i="5"/>
  <c r="E440" i="5" s="1"/>
  <c r="E684" i="5"/>
  <c r="E820" i="5"/>
  <c r="G794" i="5"/>
  <c r="E794" i="5" s="1"/>
  <c r="E556" i="5"/>
  <c r="E31" i="5"/>
  <c r="E422" i="5"/>
  <c r="F516" i="5"/>
  <c r="G822" i="5"/>
  <c r="G725" i="5"/>
  <c r="E453" i="5"/>
  <c r="E118" i="5"/>
  <c r="E421" i="5"/>
  <c r="E466" i="5"/>
  <c r="E27" i="5"/>
  <c r="E666" i="5"/>
  <c r="G665" i="5"/>
  <c r="G65" i="5"/>
  <c r="E66" i="5"/>
  <c r="E425" i="5"/>
  <c r="E513" i="5"/>
  <c r="E658" i="5"/>
  <c r="G654" i="5"/>
  <c r="E22" i="5"/>
  <c r="E78" i="5"/>
  <c r="E96" i="5"/>
  <c r="E121" i="5"/>
  <c r="E205" i="5"/>
  <c r="E373" i="5"/>
  <c r="E470" i="5"/>
  <c r="F490" i="5"/>
  <c r="G521" i="5"/>
  <c r="E541" i="5"/>
  <c r="E573" i="5"/>
  <c r="E584" i="5"/>
  <c r="E888" i="5"/>
  <c r="E717" i="5"/>
  <c r="F725" i="5"/>
  <c r="E592" i="5"/>
  <c r="E158" i="5"/>
  <c r="E249" i="5"/>
  <c r="I832" i="5"/>
  <c r="H832" i="5" s="1"/>
  <c r="E696" i="5"/>
  <c r="E261" i="5"/>
  <c r="E693" i="5"/>
  <c r="E69" i="5"/>
  <c r="E77" i="5"/>
  <c r="E320" i="5"/>
  <c r="E433" i="5"/>
  <c r="E221" i="5"/>
  <c r="E565" i="5"/>
  <c r="E18" i="5"/>
  <c r="E836" i="5"/>
  <c r="E596" i="5"/>
  <c r="F197" i="5"/>
  <c r="E201" i="5"/>
  <c r="F832" i="5"/>
  <c r="E833" i="5"/>
  <c r="E209" i="5"/>
  <c r="F208" i="5"/>
  <c r="E208" i="5" s="1"/>
  <c r="E342" i="5"/>
  <c r="F341" i="5"/>
  <c r="F337" i="5" s="1"/>
  <c r="F754" i="5"/>
  <c r="E755" i="5"/>
  <c r="G644" i="5"/>
  <c r="E409" i="5"/>
  <c r="E417" i="5"/>
  <c r="G33" i="5"/>
  <c r="E378" i="5"/>
  <c r="E385" i="5"/>
  <c r="E461" i="5"/>
  <c r="E607" i="5"/>
  <c r="G669" i="5"/>
  <c r="E808" i="5"/>
  <c r="G583" i="5"/>
  <c r="E599" i="5"/>
  <c r="E370" i="5"/>
  <c r="G319" i="5"/>
  <c r="H438" i="5"/>
  <c r="E661" i="5"/>
  <c r="E306" i="5"/>
  <c r="G197" i="5"/>
  <c r="G173" i="5"/>
  <c r="G326" i="5"/>
  <c r="F21" i="5"/>
  <c r="E21" i="5" s="1"/>
  <c r="G800" i="5"/>
  <c r="E537" i="5"/>
  <c r="E62" i="5"/>
  <c r="E199" i="5"/>
  <c r="G207" i="5"/>
  <c r="E224" i="5"/>
  <c r="E443" i="5"/>
  <c r="E547" i="5"/>
  <c r="E559" i="5"/>
  <c r="E550" i="5"/>
  <c r="E331" i="5"/>
  <c r="E591" i="5"/>
  <c r="E819" i="5"/>
  <c r="E530" i="5"/>
  <c r="F763" i="5"/>
  <c r="F759" i="5" s="1"/>
  <c r="H486" i="5"/>
  <c r="H382" i="5"/>
  <c r="E772" i="5"/>
  <c r="E234" i="5"/>
  <c r="E212" i="5"/>
  <c r="E138" i="5"/>
  <c r="E99" i="5"/>
  <c r="E51" i="5"/>
  <c r="F50" i="5"/>
  <c r="E50" i="5" s="1"/>
  <c r="E701" i="5"/>
  <c r="F700" i="5"/>
  <c r="G14" i="5"/>
  <c r="E15" i="5"/>
  <c r="E24" i="5"/>
  <c r="E37" i="5"/>
  <c r="E124" i="5"/>
  <c r="E181" i="5"/>
  <c r="E238" i="5"/>
  <c r="G237" i="5"/>
  <c r="E246" i="5"/>
  <c r="G245" i="5"/>
  <c r="F669" i="5"/>
  <c r="E670" i="5"/>
  <c r="E287" i="5"/>
  <c r="F860" i="5"/>
  <c r="E861" i="5"/>
  <c r="E860" i="5" s="1"/>
  <c r="E576" i="5"/>
  <c r="F583" i="5"/>
  <c r="E603" i="5"/>
  <c r="G688" i="5"/>
  <c r="E689" i="5"/>
  <c r="G255" i="5"/>
  <c r="E255" i="5" s="1"/>
  <c r="E256" i="5"/>
  <c r="E323" i="5"/>
  <c r="F319" i="5"/>
  <c r="E115" i="5"/>
  <c r="E381" i="5"/>
  <c r="E401" i="5"/>
  <c r="E457" i="5"/>
  <c r="E734" i="5"/>
  <c r="E544" i="5"/>
  <c r="E252" i="5"/>
  <c r="F245" i="5"/>
  <c r="E74" i="5"/>
  <c r="E327" i="5"/>
  <c r="F326" i="5"/>
  <c r="F173" i="5"/>
  <c r="E177" i="5"/>
  <c r="E184" i="5"/>
  <c r="E534" i="5"/>
  <c r="E805" i="5"/>
  <c r="F800" i="5"/>
  <c r="E839" i="5"/>
  <c r="G832" i="5"/>
  <c r="E738" i="5"/>
  <c r="G737" i="5"/>
  <c r="E737" i="5" s="1"/>
  <c r="F645" i="5"/>
  <c r="E646" i="5"/>
  <c r="E275" i="5"/>
  <c r="E274" i="5"/>
  <c r="E760" i="5"/>
  <c r="F654" i="5"/>
  <c r="E655" i="5"/>
  <c r="G677" i="5"/>
  <c r="E678" i="5"/>
  <c r="E526" i="5"/>
  <c r="E553" i="5"/>
  <c r="H498" i="5"/>
  <c r="H795" i="5"/>
  <c r="I793" i="5"/>
  <c r="H793" i="5" s="1"/>
  <c r="I612" i="5"/>
  <c r="H612" i="5" s="1"/>
  <c r="H867" i="5"/>
  <c r="I866" i="5"/>
  <c r="H854" i="5"/>
  <c r="I853" i="5"/>
  <c r="H801" i="5"/>
  <c r="I800" i="5"/>
  <c r="H754" i="5"/>
  <c r="I753" i="5"/>
  <c r="H753" i="5" s="1"/>
  <c r="H708" i="5"/>
  <c r="H701" i="5"/>
  <c r="I700" i="5"/>
  <c r="H678" i="5"/>
  <c r="I677" i="5"/>
  <c r="H361" i="5"/>
  <c r="I360" i="5"/>
  <c r="H360" i="5" s="1"/>
  <c r="I341" i="5"/>
  <c r="I337" i="5" s="1"/>
  <c r="I336" i="5" s="1"/>
  <c r="H261" i="5"/>
  <c r="H213" i="5"/>
  <c r="I212" i="5"/>
  <c r="H212" i="5" s="1"/>
  <c r="H107" i="5"/>
  <c r="H74" i="5"/>
  <c r="H15" i="5"/>
  <c r="I14" i="5"/>
  <c r="I688" i="5"/>
  <c r="I669" i="5"/>
  <c r="H669" i="5" s="1"/>
  <c r="I583" i="5"/>
  <c r="H583" i="5" s="1"/>
  <c r="I507" i="5"/>
  <c r="H405" i="5"/>
  <c r="I220" i="5"/>
  <c r="H50" i="5"/>
  <c r="H861" i="5"/>
  <c r="H860" i="5" s="1"/>
  <c r="I860" i="5"/>
  <c r="H768" i="5"/>
  <c r="H767" i="5"/>
  <c r="H712" i="5"/>
  <c r="I711" i="5"/>
  <c r="H711" i="5" s="1"/>
  <c r="H655" i="5"/>
  <c r="I654" i="5"/>
  <c r="H645" i="5"/>
  <c r="I644" i="5"/>
  <c r="H644" i="5" s="1"/>
  <c r="H628" i="5"/>
  <c r="I627" i="5"/>
  <c r="H627" i="5" s="1"/>
  <c r="H355" i="5"/>
  <c r="H321" i="5"/>
  <c r="I320" i="5"/>
  <c r="H287" i="5"/>
  <c r="H246" i="5"/>
  <c r="I245" i="5"/>
  <c r="H245" i="5" s="1"/>
  <c r="H239" i="5"/>
  <c r="I238" i="5"/>
  <c r="H208" i="5"/>
  <c r="I152" i="5"/>
  <c r="H153" i="5"/>
  <c r="I112" i="5"/>
  <c r="H112" i="5" s="1"/>
  <c r="H113" i="5"/>
  <c r="H66" i="5"/>
  <c r="I65" i="5"/>
  <c r="H65" i="5" s="1"/>
  <c r="H181" i="5"/>
  <c r="H198" i="5"/>
  <c r="I197" i="5"/>
  <c r="H197" i="5" s="1"/>
  <c r="J799" i="5"/>
  <c r="I564" i="5"/>
  <c r="H564" i="5" s="1"/>
  <c r="H406" i="5"/>
  <c r="I33" i="5"/>
  <c r="H33" i="5" s="1"/>
  <c r="H51" i="5"/>
  <c r="H677" i="5" l="1"/>
  <c r="I676" i="5"/>
  <c r="H676" i="5" s="1"/>
  <c r="E677" i="5"/>
  <c r="G676" i="5"/>
  <c r="F778" i="5"/>
  <c r="F758" i="5" s="1"/>
  <c r="E779" i="5"/>
  <c r="E508" i="5"/>
  <c r="E447" i="5"/>
  <c r="F336" i="5"/>
  <c r="E337" i="5"/>
  <c r="E360" i="5"/>
  <c r="F73" i="5"/>
  <c r="E93" i="5"/>
  <c r="F681" i="5"/>
  <c r="E227" i="5"/>
  <c r="E683" i="5"/>
  <c r="E568" i="5"/>
  <c r="E187" i="5"/>
  <c r="E102" i="5"/>
  <c r="E129" i="5"/>
  <c r="G98" i="5"/>
  <c r="E293" i="5"/>
  <c r="G682" i="5"/>
  <c r="E682" i="5" s="1"/>
  <c r="E497" i="5"/>
  <c r="G180" i="5"/>
  <c r="F137" i="5"/>
  <c r="E137" i="5" s="1"/>
  <c r="G259" i="5"/>
  <c r="F259" i="5"/>
  <c r="H141" i="5"/>
  <c r="I137" i="5"/>
  <c r="H137" i="5" s="1"/>
  <c r="I98" i="5"/>
  <c r="H98" i="5" s="1"/>
  <c r="F98" i="5"/>
  <c r="H763" i="5"/>
  <c r="I759" i="5"/>
  <c r="H759" i="5" s="1"/>
  <c r="E842" i="5"/>
  <c r="F220" i="5"/>
  <c r="F219" i="5" s="1"/>
  <c r="H507" i="5"/>
  <c r="F507" i="5"/>
  <c r="E843" i="5"/>
  <c r="E164" i="5"/>
  <c r="E619" i="5"/>
  <c r="F180" i="5"/>
  <c r="E665" i="5"/>
  <c r="E746" i="5"/>
  <c r="E192" i="5"/>
  <c r="E502" i="5"/>
  <c r="H823" i="5"/>
  <c r="G778" i="5"/>
  <c r="G564" i="5"/>
  <c r="E564" i="5" s="1"/>
  <c r="I180" i="5"/>
  <c r="H180" i="5" s="1"/>
  <c r="E853" i="5"/>
  <c r="G507" i="5"/>
  <c r="G707" i="5"/>
  <c r="G699" i="5" s="1"/>
  <c r="E516" i="5"/>
  <c r="E854" i="5"/>
  <c r="G612" i="5"/>
  <c r="G611" i="5" s="1"/>
  <c r="E365" i="5"/>
  <c r="F33" i="5"/>
  <c r="E33" i="5" s="1"/>
  <c r="E852" i="5"/>
  <c r="E266" i="5"/>
  <c r="J72" i="5"/>
  <c r="E355" i="5"/>
  <c r="E788" i="5"/>
  <c r="G73" i="5"/>
  <c r="G489" i="5"/>
  <c r="F489" i="5"/>
  <c r="E85" i="5"/>
  <c r="G354" i="5"/>
  <c r="E823" i="5"/>
  <c r="E405" i="5"/>
  <c r="E141" i="5"/>
  <c r="E767" i="5"/>
  <c r="F354" i="5"/>
  <c r="E521" i="5"/>
  <c r="E58" i="5"/>
  <c r="J353" i="5"/>
  <c r="E326" i="5"/>
  <c r="E822" i="5"/>
  <c r="E766" i="5"/>
  <c r="I73" i="5"/>
  <c r="H73" i="5" s="1"/>
  <c r="E490" i="5"/>
  <c r="E237" i="5"/>
  <c r="E65" i="5"/>
  <c r="E669" i="5"/>
  <c r="E633" i="5"/>
  <c r="E341" i="5"/>
  <c r="E59" i="5"/>
  <c r="H489" i="5"/>
  <c r="H778" i="5"/>
  <c r="I207" i="5"/>
  <c r="H207" i="5" s="1"/>
  <c r="F207" i="5"/>
  <c r="E207" i="5" s="1"/>
  <c r="E245" i="5"/>
  <c r="E764" i="5"/>
  <c r="E583" i="5"/>
  <c r="I354" i="5"/>
  <c r="I353" i="5" s="1"/>
  <c r="E173" i="5"/>
  <c r="E319" i="5"/>
  <c r="F14" i="5"/>
  <c r="E14" i="5" s="1"/>
  <c r="E197" i="5"/>
  <c r="E286" i="5"/>
  <c r="E107" i="5"/>
  <c r="E725" i="5"/>
  <c r="G653" i="5"/>
  <c r="F707" i="5"/>
  <c r="G13" i="5"/>
  <c r="F865" i="5"/>
  <c r="E865" i="5" s="1"/>
  <c r="E866" i="5"/>
  <c r="E832" i="5"/>
  <c r="E628" i="5"/>
  <c r="F753" i="5"/>
  <c r="E753" i="5" s="1"/>
  <c r="E754" i="5"/>
  <c r="E800" i="5"/>
  <c r="F799" i="5"/>
  <c r="F653" i="5"/>
  <c r="E654" i="5"/>
  <c r="F644" i="5"/>
  <c r="E644" i="5" s="1"/>
  <c r="E645" i="5"/>
  <c r="E260" i="5"/>
  <c r="E688" i="5"/>
  <c r="E676" i="5"/>
  <c r="F611" i="5"/>
  <c r="E627" i="5"/>
  <c r="E763" i="5"/>
  <c r="E700" i="5"/>
  <c r="G799" i="5"/>
  <c r="G219" i="5"/>
  <c r="H238" i="5"/>
  <c r="I237" i="5"/>
  <c r="H237" i="5" s="1"/>
  <c r="H320" i="5"/>
  <c r="I319" i="5"/>
  <c r="H319" i="5" s="1"/>
  <c r="H654" i="5"/>
  <c r="I653" i="5"/>
  <c r="H653" i="5" s="1"/>
  <c r="H220" i="5"/>
  <c r="H152" i="5"/>
  <c r="H14" i="5"/>
  <c r="I13" i="5"/>
  <c r="H260" i="5"/>
  <c r="H341" i="5"/>
  <c r="H700" i="5"/>
  <c r="H800" i="5"/>
  <c r="I799" i="5"/>
  <c r="H799" i="5" s="1"/>
  <c r="H853" i="5"/>
  <c r="I852" i="5"/>
  <c r="H852" i="5" s="1"/>
  <c r="H866" i="5"/>
  <c r="I865" i="5"/>
  <c r="H865" i="5" s="1"/>
  <c r="I611" i="5"/>
  <c r="H611" i="5" s="1"/>
  <c r="I707" i="5"/>
  <c r="H707" i="5" s="1"/>
  <c r="H688" i="5"/>
  <c r="I681" i="5"/>
  <c r="H681" i="5" s="1"/>
  <c r="I766" i="5"/>
  <c r="H766" i="5" s="1"/>
  <c r="E778" i="5" l="1"/>
  <c r="E73" i="5"/>
  <c r="E180" i="5"/>
  <c r="E98" i="5"/>
  <c r="G681" i="5"/>
  <c r="E681" i="5" s="1"/>
  <c r="I259" i="5"/>
  <c r="H259" i="5" s="1"/>
  <c r="J906" i="5"/>
  <c r="G758" i="5"/>
  <c r="E220" i="5"/>
  <c r="E507" i="5"/>
  <c r="E707" i="5"/>
  <c r="E612" i="5"/>
  <c r="G353" i="5"/>
  <c r="E489" i="5"/>
  <c r="F353" i="5"/>
  <c r="H354" i="5"/>
  <c r="E354" i="5"/>
  <c r="F13" i="5"/>
  <c r="E13" i="5" s="1"/>
  <c r="H353" i="5"/>
  <c r="E611" i="5"/>
  <c r="E653" i="5"/>
  <c r="F72" i="5"/>
  <c r="F699" i="5"/>
  <c r="E699" i="5" s="1"/>
  <c r="G72" i="5"/>
  <c r="I219" i="5"/>
  <c r="H219" i="5" s="1"/>
  <c r="E259" i="5"/>
  <c r="I699" i="5"/>
  <c r="H699" i="5" s="1"/>
  <c r="E219" i="5"/>
  <c r="E759" i="5"/>
  <c r="E336" i="5"/>
  <c r="E799" i="5"/>
  <c r="H337" i="5"/>
  <c r="H336" i="5"/>
  <c r="I72" i="5"/>
  <c r="H72" i="5" s="1"/>
  <c r="H13" i="5"/>
  <c r="I758" i="5"/>
  <c r="H758" i="5" s="1"/>
  <c r="E758" i="5" l="1"/>
  <c r="E353" i="5"/>
  <c r="G906" i="5"/>
  <c r="E72" i="5"/>
  <c r="F906" i="5"/>
  <c r="I906" i="5"/>
  <c r="H906" i="5" s="1"/>
  <c r="E906" i="5" l="1"/>
</calcChain>
</file>

<file path=xl/sharedStrings.xml><?xml version="1.0" encoding="utf-8"?>
<sst xmlns="http://schemas.openxmlformats.org/spreadsheetml/2006/main" count="2567" uniqueCount="1005">
  <si>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</si>
  <si>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</si>
  <si>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</si>
  <si>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</si>
  <si>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</si>
  <si>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</si>
  <si>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</si>
  <si>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</si>
  <si>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</si>
  <si>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</si>
  <si>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</si>
  <si>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</si>
  <si>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</si>
  <si>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</si>
  <si>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</si>
  <si>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</si>
  <si>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</si>
  <si>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</si>
  <si>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</si>
  <si>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</si>
  <si>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</si>
  <si>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</si>
  <si>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</si>
  <si>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</si>
  <si>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</si>
  <si>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</si>
  <si>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</si>
  <si>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</si>
  <si>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</si>
  <si>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</si>
  <si>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</si>
  <si>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</si>
  <si>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</si>
  <si>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</si>
  <si>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</si>
  <si>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</si>
  <si>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</si>
  <si>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</si>
  <si>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</si>
  <si>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</si>
  <si>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</si>
  <si>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</si>
  <si>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</si>
  <si>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</si>
  <si>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</si>
  <si>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</si>
  <si>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</si>
  <si>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</si>
  <si>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</si>
  <si>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</si>
  <si>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</si>
  <si>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</si>
  <si>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</si>
  <si>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</si>
  <si>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</si>
  <si>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</si>
  <si>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</si>
  <si>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</si>
  <si>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</si>
  <si>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</si>
  <si>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</si>
  <si>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</si>
  <si>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</si>
  <si>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</si>
  <si>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</si>
  <si>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</si>
  <si>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</si>
  <si>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</si>
  <si>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</si>
  <si>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</si>
  <si>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</si>
  <si>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</si>
  <si>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</si>
  <si>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</si>
  <si>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</si>
  <si>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</si>
  <si>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</si>
  <si>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</si>
  <si>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</si>
  <si>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</si>
  <si>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</si>
  <si>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</si>
  <si>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</si>
  <si>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</si>
  <si>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</si>
  <si>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</si>
  <si>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</si>
  <si>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</si>
  <si>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</si>
  <si>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</si>
  <si>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</si>
  <si>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</si>
  <si>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</si>
  <si>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</si>
  <si>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</si>
  <si>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</si>
  <si>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</si>
  <si>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</si>
  <si>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</si>
  <si>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</si>
  <si>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</si>
  <si>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</si>
  <si>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</si>
  <si>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</si>
  <si>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</si>
  <si>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</si>
  <si>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</si>
  <si>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</si>
  <si>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</si>
  <si>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</si>
  <si>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</si>
  <si>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</si>
  <si>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</si>
  <si>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9900000000</t>
  </si>
  <si>
    <t>9990000000</t>
  </si>
  <si>
    <t>9990021120</t>
  </si>
  <si>
    <t>9990021220</t>
  </si>
  <si>
    <t>9990021310</t>
  </si>
  <si>
    <t>9990021320</t>
  </si>
  <si>
    <t>9990021410</t>
  </si>
  <si>
    <t>9990021420</t>
  </si>
  <si>
    <t>9990021500</t>
  </si>
  <si>
    <t>9990021600</t>
  </si>
  <si>
    <t>9990022100</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</si>
  <si>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</si>
  <si>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</si>
  <si>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</si>
  <si>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</si>
  <si>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0110300000</t>
  </si>
  <si>
    <t xml:space="preserve">Мероприятия </t>
  </si>
  <si>
    <t>0110326010</t>
  </si>
  <si>
    <t>0110500000</t>
  </si>
  <si>
    <t>0110526010</t>
  </si>
  <si>
    <t>0110700000</t>
  </si>
  <si>
    <t>0110726010</t>
  </si>
  <si>
    <t>0110800000</t>
  </si>
  <si>
    <t>0110826010</t>
  </si>
  <si>
    <t>0111300000</t>
  </si>
  <si>
    <t>0111326010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</si>
  <si>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</si>
  <si>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</si>
  <si>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</si>
  <si>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</si>
  <si>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</si>
  <si>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</si>
  <si>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</si>
  <si>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</si>
  <si>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</si>
  <si>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</si>
  <si>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</si>
  <si>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</si>
  <si>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0140721120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</si>
  <si>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</si>
  <si>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</si>
  <si>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</si>
  <si>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</si>
  <si>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</si>
  <si>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</si>
  <si>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</si>
  <si>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</si>
  <si>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</si>
  <si>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</si>
  <si>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</si>
  <si>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</si>
  <si>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</si>
  <si>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</si>
  <si>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</si>
  <si>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</si>
  <si>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</si>
  <si>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</si>
  <si>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</si>
  <si>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</si>
  <si>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</si>
  <si>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</si>
  <si>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</si>
  <si>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</si>
  <si>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</si>
  <si>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</si>
  <si>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</si>
  <si>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</si>
  <si>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</si>
  <si>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</si>
  <si>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</si>
  <si>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</si>
  <si>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</si>
  <si>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</si>
  <si>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</si>
  <si>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</si>
  <si>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</si>
  <si>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</si>
  <si>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</si>
  <si>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</si>
  <si>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</si>
  <si>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</si>
  <si>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</si>
  <si>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</si>
  <si>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</si>
  <si>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</si>
  <si>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</si>
  <si>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</si>
  <si>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</si>
  <si>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</si>
  <si>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</si>
  <si>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</si>
  <si>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</si>
  <si>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</si>
  <si>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</si>
  <si>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</si>
  <si>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</si>
  <si>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</si>
  <si>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</si>
  <si>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</si>
  <si>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Основное мероприятие "Предоставление субсидий МБУ "Пассажирское" на выполнение муниципального задания и иные цели"</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</si>
  <si>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</si>
  <si>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</si>
  <si>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</si>
  <si>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</si>
  <si>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</si>
  <si>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</si>
  <si>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</si>
  <si>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</si>
  <si>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</si>
  <si>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</si>
  <si>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</si>
  <si>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</si>
  <si>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</si>
  <si>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</si>
  <si>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</si>
  <si>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</si>
  <si>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</si>
  <si>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</si>
  <si>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</si>
  <si>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</si>
  <si>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</si>
  <si>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</si>
  <si>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</si>
  <si>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</si>
  <si>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</si>
  <si>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</si>
  <si>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</si>
  <si>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</si>
  <si>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</si>
  <si>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"Обеспечение деятельности МАУ "Центр молодежных инициатив"</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</si>
  <si>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</si>
  <si>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</si>
  <si>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</si>
  <si>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</si>
  <si>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</si>
  <si>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</si>
  <si>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</si>
  <si>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</si>
  <si>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</si>
  <si>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</si>
  <si>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</si>
  <si>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</si>
  <si>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</si>
  <si>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</si>
  <si>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</si>
  <si>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</si>
  <si>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</si>
  <si>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</si>
  <si>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</si>
  <si>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</si>
  <si>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</si>
  <si>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</si>
  <si>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</si>
  <si>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</si>
  <si>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</si>
  <si>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</si>
  <si>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</si>
  <si>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</si>
  <si>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</si>
  <si>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</si>
  <si>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</si>
  <si>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</si>
  <si>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</si>
  <si>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</si>
  <si>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</si>
  <si>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</si>
  <si>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</si>
  <si>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</si>
  <si>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</si>
  <si>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</si>
  <si>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</si>
  <si>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</si>
  <si>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</si>
  <si>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</si>
  <si>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</si>
  <si>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</si>
  <si>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</si>
  <si>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</si>
  <si>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</si>
  <si>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</si>
  <si>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</si>
  <si>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</si>
  <si>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</si>
  <si>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</si>
  <si>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</si>
  <si>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</si>
  <si>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</si>
  <si>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</si>
  <si>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</si>
  <si>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</si>
  <si>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</si>
  <si>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</si>
  <si>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</si>
  <si>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</si>
  <si>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</si>
  <si>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</si>
  <si>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</si>
  <si>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</si>
  <si>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</si>
  <si>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</si>
  <si>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</si>
  <si>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</si>
  <si>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</si>
  <si>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</si>
  <si>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</si>
  <si>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</si>
  <si>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</si>
  <si>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</si>
  <si>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</si>
  <si>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</si>
  <si>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</si>
  <si>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</si>
  <si>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</si>
  <si>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</si>
  <si>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</si>
  <si>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</si>
  <si>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</si>
  <si>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</si>
  <si>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</si>
  <si>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</si>
  <si>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</si>
  <si>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</si>
  <si>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</si>
  <si>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</si>
  <si>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</si>
  <si>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</si>
  <si>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</si>
  <si>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</si>
  <si>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</si>
  <si>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</si>
  <si>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</si>
  <si>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</si>
  <si>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</si>
  <si>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</si>
  <si>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</si>
  <si>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</si>
  <si>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</si>
  <si>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</si>
  <si>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</si>
  <si>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</si>
  <si>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</si>
  <si>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</si>
  <si>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</si>
  <si>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</si>
  <si>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</si>
  <si>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</si>
  <si>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</si>
  <si>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</si>
  <si>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</si>
  <si>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</si>
  <si>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</si>
  <si>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</si>
  <si>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</si>
  <si>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</si>
  <si>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</si>
  <si>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</si>
  <si>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</si>
  <si>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</si>
  <si>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</si>
  <si>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</si>
  <si>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</si>
  <si>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</si>
  <si>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</si>
  <si>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</si>
  <si>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</si>
  <si>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</si>
  <si>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</si>
  <si>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</si>
  <si>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</si>
  <si>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</si>
  <si>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</si>
  <si>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</si>
  <si>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</si>
  <si>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</si>
  <si>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</si>
  <si>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</si>
  <si>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</si>
  <si>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</si>
  <si>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</si>
  <si>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</si>
  <si>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</si>
  <si>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</si>
  <si>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</si>
  <si>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</si>
  <si>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</si>
  <si>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</si>
  <si>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</si>
  <si>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</si>
  <si>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</si>
  <si>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</si>
  <si>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</si>
  <si>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</si>
  <si>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</si>
  <si>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</si>
  <si>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</si>
  <si>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</si>
  <si>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</si>
  <si>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</si>
  <si>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</si>
  <si>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</si>
  <si>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</si>
  <si>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</si>
  <si>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</si>
  <si>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</si>
  <si>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</si>
  <si>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</si>
  <si>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</si>
  <si>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</si>
  <si>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</si>
  <si>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</si>
  <si>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</si>
  <si>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</si>
  <si>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</si>
  <si>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</si>
  <si>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</si>
  <si>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</si>
  <si>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</si>
  <si>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0611472540</t>
  </si>
  <si>
    <t>0611500000</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</si>
  <si>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</si>
  <si>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</si>
  <si>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</si>
  <si>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</si>
  <si>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</si>
  <si>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</si>
  <si>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</si>
  <si>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</si>
  <si>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</si>
  <si>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</si>
  <si>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</si>
  <si>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</si>
  <si>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</si>
  <si>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</si>
  <si>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</si>
  <si>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</si>
  <si>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</si>
  <si>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</si>
  <si>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</si>
  <si>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</si>
  <si>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</si>
  <si>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</si>
  <si>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</si>
  <si>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</si>
  <si>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</si>
  <si>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</si>
  <si>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</si>
  <si>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</si>
  <si>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</si>
  <si>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</si>
  <si>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</si>
  <si>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</si>
  <si>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</si>
  <si>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</si>
  <si>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</si>
  <si>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Организация предоставления социального пособия на погребение </t>
  </si>
  <si>
    <t>0613071270</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</si>
  <si>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</si>
  <si>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</si>
  <si>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</si>
  <si>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</si>
  <si>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</si>
  <si>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</si>
  <si>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</si>
  <si>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</si>
  <si>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</si>
  <si>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</si>
  <si>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</si>
  <si>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</si>
  <si>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</si>
  <si>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</si>
  <si>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</si>
  <si>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</si>
  <si>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</si>
  <si>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</si>
  <si>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</si>
  <si>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</si>
  <si>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</si>
  <si>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</si>
  <si>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</si>
  <si>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</si>
  <si>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</si>
  <si>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</si>
  <si>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</si>
  <si>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</si>
  <si>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</si>
  <si>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</si>
  <si>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</si>
  <si>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</si>
  <si>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</si>
  <si>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</si>
  <si>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</si>
  <si>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</si>
  <si>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</si>
  <si>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</si>
  <si>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</si>
  <si>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</si>
  <si>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</si>
  <si>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</si>
  <si>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</si>
  <si>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</si>
  <si>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</si>
  <si>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</si>
  <si>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</si>
  <si>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</si>
  <si>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</si>
  <si>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</si>
  <si>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</si>
  <si>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</si>
  <si>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</si>
  <si>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</si>
  <si>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</si>
  <si>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</si>
  <si>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</si>
  <si>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</si>
  <si>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</si>
  <si>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</si>
  <si>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</si>
  <si>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</si>
  <si>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единовременного пособия при передаче ребенка на воспитание в семью"</t>
  </si>
  <si>
    <t>0632000000</t>
  </si>
  <si>
    <t>0632052600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</si>
  <si>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</si>
  <si>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</si>
  <si>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</si>
  <si>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</si>
  <si>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</si>
  <si>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</si>
  <si>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</si>
  <si>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</si>
  <si>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</si>
  <si>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</si>
  <si>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</si>
  <si>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</si>
  <si>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</si>
  <si>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</si>
  <si>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</si>
  <si>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</si>
  <si>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</si>
  <si>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</si>
  <si>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</si>
  <si>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</si>
  <si>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</si>
  <si>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</si>
  <si>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</si>
  <si>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</si>
  <si>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</si>
  <si>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</si>
  <si>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</si>
  <si>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</si>
  <si>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</si>
  <si>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</si>
  <si>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</si>
  <si>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</si>
  <si>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</si>
  <si>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</si>
  <si>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</si>
  <si>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</si>
  <si>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</si>
  <si>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</si>
  <si>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</si>
  <si>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</si>
  <si>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</si>
  <si>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</si>
  <si>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</si>
  <si>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Основное мероприятие  "Организация  финансового обеспечения  выполнения  переданных полномочий"</t>
  </si>
  <si>
    <t>0660700000</t>
  </si>
  <si>
    <t>0660771590</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</si>
  <si>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</si>
  <si>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"Организация поездок "По местам боевой славы"</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</si>
  <si>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</si>
  <si>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</si>
  <si>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</si>
  <si>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</si>
  <si>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</si>
  <si>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</si>
  <si>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</si>
  <si>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</si>
  <si>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</si>
  <si>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</si>
  <si>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</si>
  <si>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</si>
  <si>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</si>
  <si>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</si>
  <si>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0310500000</t>
  </si>
  <si>
    <t>0310526010</t>
  </si>
  <si>
    <t>Основное мероприятие "Содержание муниципального имущества"</t>
  </si>
  <si>
    <t>1410800000</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</si>
  <si>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</si>
  <si>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</si>
  <si>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</si>
  <si>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</si>
  <si>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</si>
  <si>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</si>
  <si>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</si>
  <si>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</si>
  <si>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</si>
  <si>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</si>
  <si>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</si>
  <si>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</si>
  <si>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</si>
  <si>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</si>
  <si>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</si>
  <si>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</si>
  <si>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</si>
  <si>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</si>
  <si>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</si>
  <si>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</si>
  <si>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</si>
  <si>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</si>
  <si>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</si>
  <si>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</si>
  <si>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</si>
  <si>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</si>
  <si>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</si>
  <si>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</si>
  <si>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 xml:space="preserve">Стипендии главы администрации Старооскольского городского округа </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</si>
  <si>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</si>
  <si>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</si>
  <si>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</si>
  <si>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</si>
  <si>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</si>
  <si>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</si>
  <si>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</si>
  <si>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</si>
  <si>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</si>
  <si>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</si>
  <si>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</si>
  <si>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</si>
  <si>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</si>
  <si>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к решению Совета депутатов</t>
  </si>
  <si>
    <t xml:space="preserve">               Старооскольского городского округа</t>
  </si>
  <si>
    <t xml:space="preserve">               от «___»_________ 2017 г. № ____ </t>
  </si>
  <si>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</si>
  <si>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</si>
  <si>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</si>
  <si>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</si>
  <si>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</si>
  <si>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</si>
  <si>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</si>
  <si>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</si>
  <si>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</si>
  <si>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</si>
  <si>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</si>
  <si>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</si>
  <si>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</si>
  <si>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</si>
  <si>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</si>
  <si>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</si>
  <si>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</si>
  <si>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</si>
  <si>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</si>
  <si>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</si>
  <si>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</si>
  <si>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</si>
  <si>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</si>
  <si>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</si>
  <si>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</si>
  <si>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</si>
  <si>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0631900000</t>
  </si>
  <si>
    <t>0631924200</t>
  </si>
  <si>
    <t>0640900000</t>
  </si>
  <si>
    <t>06409L0270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</si>
  <si>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</si>
  <si>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</si>
  <si>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</si>
  <si>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</si>
  <si>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</si>
  <si>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</si>
  <si>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</si>
  <si>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</si>
  <si>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</si>
  <si>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</si>
  <si>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</si>
  <si>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</si>
  <si>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</si>
  <si>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</si>
  <si>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</si>
  <si>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</si>
  <si>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</si>
  <si>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</si>
  <si>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</si>
  <si>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</si>
  <si>
    <t>05205L4970</t>
  </si>
  <si>
    <t>Основное мероприятие "Организация и содержание мест захоронения (кладбищ)"</t>
  </si>
  <si>
    <t>1220422200</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</si>
  <si>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</si>
  <si>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</si>
  <si>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</si>
  <si>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</si>
  <si>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</si>
  <si>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</si>
  <si>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</si>
  <si>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</si>
  <si>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</si>
  <si>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</si>
  <si>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</si>
  <si>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</si>
  <si>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</si>
  <si>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</si>
  <si>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</si>
  <si>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</si>
  <si>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</si>
  <si>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</si>
  <si>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</si>
  <si>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</si>
  <si>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</si>
  <si>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</si>
  <si>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</si>
  <si>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</si>
  <si>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</si>
  <si>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</si>
  <si>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"Обеспечение доступности образовательных организаций"</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</si>
  <si>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</si>
  <si>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</si>
  <si>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</si>
  <si>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</si>
  <si>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</si>
  <si>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</si>
  <si>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</si>
  <si>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</si>
  <si>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</si>
  <si>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</si>
  <si>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</si>
  <si>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</si>
  <si>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</si>
  <si>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</si>
  <si>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</si>
  <si>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</si>
  <si>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</si>
  <si>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</si>
  <si>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</si>
  <si>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</si>
  <si>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</si>
  <si>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</si>
  <si>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</si>
  <si>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</si>
  <si>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</si>
  <si>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</si>
  <si>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</si>
  <si>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</si>
  <si>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</si>
  <si>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</si>
  <si>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</si>
  <si>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</si>
  <si>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</si>
  <si>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</si>
  <si>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</si>
  <si>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</si>
  <si>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</si>
  <si>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</si>
  <si>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</si>
  <si>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</si>
  <si>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</si>
  <si>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</si>
  <si>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</si>
  <si>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</si>
  <si>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</si>
  <si>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</si>
  <si>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</si>
  <si>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</si>
  <si>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</si>
  <si>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</si>
  <si>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</si>
  <si>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</si>
  <si>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</si>
  <si>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</si>
  <si>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</si>
  <si>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</si>
  <si>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</si>
  <si>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</si>
  <si>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</si>
  <si>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</si>
  <si>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</si>
  <si>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</si>
  <si>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</si>
  <si>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Основное мероприятие "Приобретение имущества в муниципальную собственность"</t>
  </si>
  <si>
    <t>1410900000</t>
  </si>
  <si>
    <t>1410922200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</si>
  <si>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</si>
  <si>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</si>
  <si>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</si>
  <si>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</si>
  <si>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</si>
  <si>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</si>
  <si>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</si>
  <si>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</si>
  <si>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</si>
  <si>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</si>
  <si>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</si>
  <si>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</si>
  <si>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</si>
  <si>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</si>
  <si>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</si>
  <si>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</si>
  <si>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</si>
  <si>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</si>
  <si>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</si>
  <si>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</si>
  <si>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</si>
  <si>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</si>
  <si>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</si>
  <si>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</si>
  <si>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</si>
  <si>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</si>
  <si>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</si>
  <si>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</si>
  <si>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</si>
  <si>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</si>
  <si>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</si>
  <si>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</si>
  <si>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</si>
  <si>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</si>
  <si>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</si>
  <si>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</si>
  <si>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</si>
  <si>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</si>
  <si>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</si>
  <si>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</si>
  <si>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</si>
  <si>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</si>
  <si>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</si>
  <si>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</si>
  <si>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</si>
  <si>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</si>
  <si>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</si>
  <si>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</si>
  <si>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</si>
  <si>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</si>
  <si>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</si>
  <si>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</si>
  <si>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</si>
  <si>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</si>
  <si>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</si>
  <si>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</si>
  <si>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</si>
  <si>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</si>
  <si>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</si>
  <si>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</si>
  <si>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</si>
  <si>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</si>
  <si>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0612453800</t>
  </si>
  <si>
    <t>0612553800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</si>
  <si>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</si>
  <si>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</si>
  <si>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</si>
  <si>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</si>
  <si>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</si>
  <si>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</si>
  <si>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</si>
  <si>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</si>
  <si>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</si>
  <si>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</si>
  <si>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</si>
  <si>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</si>
  <si>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</si>
  <si>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</si>
  <si>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</si>
  <si>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</si>
  <si>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</si>
  <si>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</si>
  <si>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</si>
  <si>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</si>
  <si>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</si>
  <si>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</si>
  <si>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</si>
  <si>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</si>
  <si>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</si>
  <si>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</si>
  <si>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</si>
  <si>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</si>
  <si>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</si>
  <si>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</si>
  <si>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Сумма на 2022 год</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</si>
  <si>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2021 и 2022 годов</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</si>
  <si>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</si>
  <si>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</si>
  <si>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</si>
  <si>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</si>
  <si>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</si>
  <si>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</si>
  <si>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</si>
  <si>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</si>
  <si>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</si>
  <si>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Основное мероприятие "Проведение капитального ремонта и строительства зданий муниципальных музеев и сооружений Старооскольского зоопарка"</t>
  </si>
  <si>
    <t>0420400000</t>
  </si>
  <si>
    <t>0210372120</t>
  </si>
  <si>
    <t>02103S2120</t>
  </si>
  <si>
    <t>Основное мероприятие "Реконструкция и капитальный ремонт учреждений дополнительного образования"</t>
  </si>
  <si>
    <t>0230400000</t>
  </si>
  <si>
    <t>0230472120</t>
  </si>
  <si>
    <t>02304S2120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</si>
  <si>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</si>
  <si>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</si>
  <si>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</si>
  <si>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</si>
  <si>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</si>
  <si>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</si>
  <si>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0610826040</t>
  </si>
  <si>
    <t>Выплата ежемесячных денежных компенсаций расходов по оплате жилищно-коммунальных услуг ветеранам труда</t>
  </si>
  <si>
    <t>0614226040</t>
  </si>
  <si>
    <t>0632471530</t>
  </si>
  <si>
    <t>Основное мероприятие "Разработка программы комплексного развития систем коммунальной инфраструктуры Старооскольского городского округа"</t>
  </si>
  <si>
    <t>1240200000</t>
  </si>
  <si>
    <t>1240225900</t>
  </si>
  <si>
    <t>0940125100</t>
  </si>
  <si>
    <t>0420472120</t>
  </si>
  <si>
    <t>04204S2120</t>
  </si>
  <si>
    <t>Основное мероприятие "Содержание улично-дорожной сети Старооскольского городского округа"</t>
  </si>
  <si>
    <t>5</t>
  </si>
  <si>
    <t>тыс. рублей</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</si>
  <si>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</si>
  <si>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</si>
  <si>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</si>
  <si>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Основное мероприятие "Единовременная выплата при одновременном рождении (усыновлении)  двух детей - 10 000 руб., трех и более детей -                                                           50 000 руб."</t>
  </si>
  <si>
    <t>0210573010</t>
  </si>
  <si>
    <t>Основное мероприятие "Проект "Культурная среда"</t>
  </si>
  <si>
    <t xml:space="preserve">Государственная поддержка отрасли культуры (обеспечение мероприятий детских музыкальных, художественных, хореографических школ, школ искусств, училищ необходимыми инструментами, оборудованием и материалами) </t>
  </si>
  <si>
    <t>023А100000</t>
  </si>
  <si>
    <t>023А155196</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</si>
  <si>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</si>
  <si>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</si>
  <si>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</si>
  <si>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</si>
  <si>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</si>
  <si>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</si>
  <si>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 xml:space="preserve">Подпрограмма "Сохранение объектов культурного наследия" </t>
  </si>
  <si>
    <t>0440000000</t>
  </si>
  <si>
    <t>0440400000</t>
  </si>
  <si>
    <t>04404L2990</t>
  </si>
  <si>
    <t>Местный бюджет 2022</t>
  </si>
  <si>
    <t>Областной бюджет 2022</t>
  </si>
  <si>
    <t>0230922100</t>
  </si>
  <si>
    <t>0410422100</t>
  </si>
  <si>
    <t>0430422100</t>
  </si>
  <si>
    <t>0210622100</t>
  </si>
  <si>
    <t>0220722100</t>
  </si>
  <si>
    <t>0220922100</t>
  </si>
  <si>
    <t>Основное мероприятие "Оказание комплексной социально-правовой помощи родителям, состоящим на учете за потребление наркотических веществ"</t>
  </si>
  <si>
    <t>Основное мероприятие "Издание плаката "Спортивная гордость Старого Оскола"</t>
  </si>
  <si>
    <t>Основное мероприятие "Открытое первенство города по пулевой стрельбе среди юниоров под девизом "Молодежь против наркотиков"</t>
  </si>
  <si>
    <t>Выплата ежемесячных денежных компенсаций расходов по оплате жилищно-коммунальных услуг иным категориям граждан</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</si>
  <si>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</si>
  <si>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</si>
  <si>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</si>
  <si>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</si>
  <si>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</si>
  <si>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Выплата пособий малоимущим гражданам и гражданам, оказавшимся в трудной жизненной ситуации</t>
  </si>
  <si>
    <t>Выплата единовременного пособия при всех формах устройства детей, лишенных родительского попечения, в семью</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</si>
  <si>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</si>
  <si>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</si>
  <si>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</si>
  <si>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Организация предоставления отдельных мер социальной защиты населения</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</si>
  <si>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</si>
  <si>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</si>
  <si>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Подпрограмма "Развитие туризма и придорожного сервиса в Старооскольском городском округе"</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</si>
  <si>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</si>
  <si>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</si>
  <si>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</si>
  <si>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Основное мероприятие "Предоставление ежемесячной денежной выплаты лицам, родившимся в период с        22 июня 1923 г. по                  3 сентября 1945 г. (Дети войны)"</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</si>
  <si>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</si>
  <si>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</si>
  <si>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</si>
  <si>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</si>
  <si>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</si>
  <si>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02208R3030</t>
  </si>
  <si>
    <t>Строительство, капитальный ремонт и ремонт автомобильных дорог общего пользования населенных пунктов</t>
  </si>
  <si>
    <t>1330272140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</si>
  <si>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</si>
  <si>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Сохранение объектов культурного наследия (памятников истории и культуры)</t>
  </si>
  <si>
    <t>0440100000</t>
  </si>
  <si>
    <t>0440172220</t>
  </si>
  <si>
    <t>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</si>
  <si>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</si>
  <si>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</si>
  <si>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0521000000</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</si>
  <si>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</si>
  <si>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</si>
  <si>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</si>
  <si>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</si>
  <si>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06133R4040</t>
  </si>
  <si>
    <t>0614074620</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</si>
  <si>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</si>
  <si>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</si>
  <si>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1240409505</t>
  </si>
  <si>
    <t>Основное мероприятие "Обеспечение развития и укрепления материально-технической базы сельских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</si>
  <si>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</si>
  <si>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0430600000</t>
  </si>
  <si>
    <t>04306L4670</t>
  </si>
  <si>
    <t>Строительство, капитальный ремонт и ремонт автомобильных дорог общего пользования  населенных пунктов</t>
  </si>
  <si>
    <t>13302S2140</t>
  </si>
  <si>
    <t xml:space="preserve">               Приложение 11</t>
  </si>
  <si>
    <t xml:space="preserve">               от 25 декабря 2020 г. № 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</si>
</sst>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
    <numFmt numFmtId="166" formatCode="#,##0.0"/>
  </numFmts>
  <fonts count="14"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68">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0" xfId="0" applyNumberFormat="1" applyFont="1" applyFill="1" applyAlignment="1">
      <alignment vertical="center"/>
    </xf>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2" fillId="0" borderId="0" xfId="0" applyFont="1" applyFill="1" applyAlignment="1">
      <alignment wrapText="1"/>
    </xf>
    <xf numFmtId="0" fontId="3" fillId="0" borderId="0" xfId="0" applyFont="1" applyFill="1" applyBorder="1" applyAlignment="1">
      <alignment horizontal="center"/>
    </xf>
    <xf numFmtId="0" fontId="3" fillId="0" borderId="0" xfId="0" applyFont="1" applyFill="1" applyAlignment="1">
      <alignment horizontal="right"/>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0" xfId="0" applyFont="1" applyFill="1"/>
    <xf numFmtId="49" fontId="3" fillId="0" borderId="2"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1" fillId="0" borderId="1" xfId="0" applyFont="1" applyFill="1" applyBorder="1"/>
    <xf numFmtId="166" fontId="12" fillId="0" borderId="2"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4" fillId="0" borderId="0" xfId="0" applyFont="1" applyFill="1"/>
    <xf numFmtId="2" fontId="3" fillId="0" borderId="1" xfId="6" applyNumberFormat="1" applyFont="1" applyFill="1" applyBorder="1" applyAlignment="1">
      <alignment horizontal="center" vertical="center" wrapText="1"/>
    </xf>
    <xf numFmtId="49" fontId="3" fillId="0" borderId="1" xfId="5"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0" fontId="2" fillId="0" borderId="0" xfId="0" applyFont="1" applyFill="1"/>
    <xf numFmtId="165" fontId="3" fillId="0" borderId="1" xfId="6"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2" fontId="10" fillId="0" borderId="1" xfId="0" applyNumberFormat="1" applyFont="1" applyFill="1" applyBorder="1" applyAlignment="1">
      <alignment horizontal="center" vertical="center" wrapText="1"/>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6" applyNumberFormat="1" applyFont="1" applyFill="1" applyBorder="1" applyAlignment="1">
      <alignment horizontal="center" vertical="center" wrapText="1"/>
    </xf>
    <xf numFmtId="0" fontId="2" fillId="0" borderId="1" xfId="6" applyFont="1" applyFill="1" applyBorder="1" applyAlignment="1">
      <alignment horizontal="center" vertical="center" wrapText="1"/>
    </xf>
    <xf numFmtId="0" fontId="3"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1" fillId="0" borderId="0" xfId="0" applyNumberFormat="1" applyFont="1" applyFill="1" applyAlignment="1">
      <alignment vertical="center"/>
    </xf>
    <xf numFmtId="3" fontId="2" fillId="0" borderId="0" xfId="0" applyNumberFormat="1"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xf numFmtId="0" fontId="0" fillId="0" borderId="0" xfId="0" applyAlignment="1"/>
  </cellXfs>
  <cellStyles count="7">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_Алексеевский уведомление"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J909"/>
  <sheetViews>
    <sheetView tabSelected="1" view="pageBreakPreview" zoomScale="70" zoomScaleNormal="70" zoomScaleSheetLayoutView="70" workbookViewId="0">
      <selection activeCell="L6" sqref="L6"/>
    </sheetView>
  </sheetViews>
  <sheetFormatPr defaultColWidth="9.140625" defaultRowHeight="12.75" x14ac:dyDescent="0.2"/>
  <cols>
    <col min="1" max="1" width="31" style="62" customWidth="1"/>
    <col min="2" max="2" width="13.85546875" style="20" customWidth="1"/>
    <col min="3" max="3" width="6" style="20" customWidth="1"/>
    <col min="4" max="4" width="7" style="20" customWidth="1"/>
    <col min="5" max="5" width="13" style="20" customWidth="1"/>
    <col min="6" max="6" width="16.28515625" style="20" hidden="1" customWidth="1"/>
    <col min="7" max="7" width="17.140625" style="20" hidden="1" customWidth="1"/>
    <col min="8" max="8" width="13" style="20" customWidth="1"/>
    <col min="9" max="9" width="18.28515625" style="20" hidden="1" customWidth="1"/>
    <col min="10" max="10" width="14.85546875" style="20" hidden="1" customWidth="1"/>
    <col min="11" max="11" width="10.5703125" style="20" customWidth="1"/>
    <col min="12" max="16384" width="9.140625" style="20"/>
  </cols>
  <sheetData>
    <row r="1" spans="1:10" s="12" customFormat="1" ht="15" customHeight="1" x14ac:dyDescent="0.25">
      <c r="A1" s="10"/>
      <c r="B1" s="11" t="s">
        <v>1003</v>
      </c>
      <c r="C1" s="11"/>
      <c r="D1" s="11"/>
      <c r="F1" s="11"/>
      <c r="G1" s="11"/>
      <c r="I1" s="11"/>
      <c r="J1" s="11"/>
    </row>
    <row r="2" spans="1:10" s="12" customFormat="1" ht="16.5" x14ac:dyDescent="0.25">
      <c r="A2" s="10"/>
      <c r="B2" s="11" t="s">
        <v>642</v>
      </c>
      <c r="C2" s="11"/>
      <c r="D2" s="11"/>
      <c r="F2" s="11"/>
      <c r="G2" s="11"/>
      <c r="I2" s="11"/>
      <c r="J2" s="11"/>
    </row>
    <row r="3" spans="1:10" s="12" customFormat="1" ht="16.5" x14ac:dyDescent="0.25">
      <c r="A3" s="10"/>
      <c r="B3" s="13" t="s">
        <v>643</v>
      </c>
      <c r="C3" s="13"/>
      <c r="D3" s="13"/>
      <c r="F3" s="13"/>
      <c r="G3" s="13"/>
      <c r="I3" s="13"/>
      <c r="J3" s="13"/>
    </row>
    <row r="4" spans="1:10" s="12" customFormat="1" ht="0.75" customHeight="1" x14ac:dyDescent="0.25">
      <c r="A4" s="10"/>
      <c r="B4" s="11" t="s">
        <v>644</v>
      </c>
      <c r="C4" s="11"/>
      <c r="D4" s="11"/>
      <c r="F4" s="11"/>
      <c r="G4" s="11"/>
      <c r="I4" s="11"/>
      <c r="J4" s="11"/>
    </row>
    <row r="5" spans="1:10" s="12" customFormat="1" ht="14.25" customHeight="1" x14ac:dyDescent="0.25">
      <c r="A5" s="10"/>
      <c r="B5" s="66" t="s">
        <v>1004</v>
      </c>
      <c r="C5" s="67"/>
      <c r="D5" s="67"/>
      <c r="E5" s="67"/>
      <c r="F5" s="67"/>
      <c r="G5" s="67"/>
      <c r="H5" s="67"/>
    </row>
    <row r="6" spans="1:10" s="12" customFormat="1" ht="69.75" customHeight="1" x14ac:dyDescent="0.25">
      <c r="A6" s="65" t="s">
        <v>886</v>
      </c>
      <c r="B6" s="65"/>
      <c r="C6" s="65"/>
      <c r="D6" s="65"/>
      <c r="E6" s="65"/>
      <c r="F6" s="65"/>
      <c r="G6" s="65"/>
      <c r="H6" s="65"/>
      <c r="I6" s="14"/>
      <c r="J6" s="14"/>
    </row>
    <row r="7" spans="1:10" s="12" customFormat="1" ht="16.5" x14ac:dyDescent="0.25">
      <c r="A7" s="65"/>
      <c r="B7" s="65"/>
      <c r="C7" s="65"/>
      <c r="D7" s="65"/>
      <c r="E7" s="65"/>
      <c r="F7" s="65"/>
      <c r="G7" s="65"/>
      <c r="H7" s="65"/>
      <c r="I7" s="14"/>
      <c r="J7" s="14"/>
    </row>
    <row r="8" spans="1:10" s="12" customFormat="1" ht="15.75" customHeight="1" x14ac:dyDescent="0.25">
      <c r="A8" s="65"/>
      <c r="B8" s="65"/>
      <c r="C8" s="65"/>
      <c r="D8" s="65"/>
      <c r="E8" s="65"/>
      <c r="F8" s="65"/>
      <c r="G8" s="65"/>
      <c r="H8" s="65"/>
      <c r="I8" s="14"/>
      <c r="J8" s="14"/>
    </row>
    <row r="9" spans="1:10" s="12" customFormat="1" ht="15.75" hidden="1" customHeight="1" x14ac:dyDescent="0.25">
      <c r="A9" s="64"/>
      <c r="B9" s="64"/>
      <c r="C9" s="64"/>
      <c r="D9" s="64"/>
    </row>
    <row r="10" spans="1:10" s="12" customFormat="1" ht="16.5" x14ac:dyDescent="0.25">
      <c r="A10" s="10"/>
      <c r="E10" s="15"/>
      <c r="F10" s="13"/>
      <c r="G10" s="13"/>
      <c r="H10" s="16" t="s">
        <v>922</v>
      </c>
      <c r="I10" s="13"/>
      <c r="J10" s="13"/>
    </row>
    <row r="11" spans="1:10" ht="84.75" customHeight="1" x14ac:dyDescent="0.2">
      <c r="A11" s="17" t="s">
        <v>0</v>
      </c>
      <c r="B11" s="18" t="s">
        <v>13</v>
      </c>
      <c r="C11" s="18" t="s">
        <v>14</v>
      </c>
      <c r="D11" s="18" t="s">
        <v>633</v>
      </c>
      <c r="E11" s="18" t="s">
        <v>726</v>
      </c>
      <c r="F11" s="19" t="s">
        <v>727</v>
      </c>
      <c r="G11" s="18" t="s">
        <v>728</v>
      </c>
      <c r="H11" s="18" t="s">
        <v>885</v>
      </c>
      <c r="I11" s="19" t="s">
        <v>942</v>
      </c>
      <c r="J11" s="18" t="s">
        <v>943</v>
      </c>
    </row>
    <row r="12" spans="1:10" ht="21" customHeight="1" x14ac:dyDescent="0.2">
      <c r="A12" s="17">
        <v>1</v>
      </c>
      <c r="B12" s="18" t="s">
        <v>635</v>
      </c>
      <c r="C12" s="18" t="s">
        <v>636</v>
      </c>
      <c r="D12" s="18" t="s">
        <v>637</v>
      </c>
      <c r="E12" s="18" t="s">
        <v>921</v>
      </c>
      <c r="F12" s="21"/>
      <c r="G12" s="9"/>
      <c r="H12" s="18" t="s">
        <v>638</v>
      </c>
      <c r="I12" s="21"/>
      <c r="J12" s="9"/>
    </row>
    <row r="13" spans="1:10" ht="145.15" customHeight="1" x14ac:dyDescent="0.2">
      <c r="A13" s="17" t="s">
        <v>730</v>
      </c>
      <c r="B13" s="18" t="s">
        <v>126</v>
      </c>
      <c r="C13" s="18"/>
      <c r="D13" s="9"/>
      <c r="E13" s="22">
        <f t="shared" ref="E13:E49" si="0">F13+G13</f>
        <v>70900</v>
      </c>
      <c r="F13" s="22">
        <f>F14+F33+F50+F58+F65</f>
        <v>68362</v>
      </c>
      <c r="G13" s="22">
        <f>G14+G33+G50+G58+G65</f>
        <v>2538</v>
      </c>
      <c r="H13" s="22">
        <f t="shared" ref="H13:H76" si="1">I13+J13</f>
        <v>70184</v>
      </c>
      <c r="I13" s="22">
        <f>I14+I33+I50+I58+I65</f>
        <v>67555</v>
      </c>
      <c r="J13" s="22">
        <f>J14+J33+J50+J58+J65</f>
        <v>2629</v>
      </c>
    </row>
    <row r="14" spans="1:10" ht="162" customHeight="1" x14ac:dyDescent="0.2">
      <c r="A14" s="17" t="s">
        <v>746</v>
      </c>
      <c r="B14" s="18" t="s">
        <v>127</v>
      </c>
      <c r="C14" s="18"/>
      <c r="D14" s="9"/>
      <c r="E14" s="22">
        <f t="shared" si="0"/>
        <v>87</v>
      </c>
      <c r="F14" s="22">
        <f>F15+F18+F21+F24+F30+F27</f>
        <v>87</v>
      </c>
      <c r="G14" s="22">
        <f>G15+G18+G21+G24+G30+G27</f>
        <v>0</v>
      </c>
      <c r="H14" s="22">
        <f t="shared" si="1"/>
        <v>87</v>
      </c>
      <c r="I14" s="22">
        <f>I15+I18+I21+I24+I30+I27</f>
        <v>87</v>
      </c>
      <c r="J14" s="22">
        <f>J15+J18+J21+J24+J30+J27</f>
        <v>0</v>
      </c>
    </row>
    <row r="15" spans="1:10" ht="149.44999999999999" customHeight="1" x14ac:dyDescent="0.2">
      <c r="A15" s="17" t="s">
        <v>950</v>
      </c>
      <c r="B15" s="18" t="s">
        <v>128</v>
      </c>
      <c r="C15" s="18"/>
      <c r="D15" s="9"/>
      <c r="E15" s="22">
        <f t="shared" si="0"/>
        <v>3</v>
      </c>
      <c r="F15" s="23">
        <f>F16</f>
        <v>3</v>
      </c>
      <c r="G15" s="22">
        <f>G16</f>
        <v>0</v>
      </c>
      <c r="H15" s="22">
        <f t="shared" si="1"/>
        <v>3</v>
      </c>
      <c r="I15" s="23">
        <f>I16</f>
        <v>3</v>
      </c>
      <c r="J15" s="22">
        <f>J16</f>
        <v>0</v>
      </c>
    </row>
    <row r="16" spans="1:10" ht="33" customHeight="1" x14ac:dyDescent="0.2">
      <c r="A16" s="7" t="s">
        <v>129</v>
      </c>
      <c r="B16" s="9" t="s">
        <v>130</v>
      </c>
      <c r="C16" s="18"/>
      <c r="D16" s="9"/>
      <c r="E16" s="24">
        <f t="shared" si="0"/>
        <v>3</v>
      </c>
      <c r="F16" s="25">
        <f>F17</f>
        <v>3</v>
      </c>
      <c r="G16" s="24">
        <f>G17</f>
        <v>0</v>
      </c>
      <c r="H16" s="24">
        <f t="shared" si="1"/>
        <v>3</v>
      </c>
      <c r="I16" s="25">
        <f>I17</f>
        <v>3</v>
      </c>
      <c r="J16" s="24">
        <f>J17</f>
        <v>0</v>
      </c>
    </row>
    <row r="17" spans="1:10" ht="70.150000000000006" customHeight="1" x14ac:dyDescent="0.2">
      <c r="A17" s="9" t="s">
        <v>23</v>
      </c>
      <c r="B17" s="9" t="s">
        <v>130</v>
      </c>
      <c r="C17" s="9" t="s">
        <v>16</v>
      </c>
      <c r="D17" s="9" t="s">
        <v>11</v>
      </c>
      <c r="E17" s="24">
        <f t="shared" si="0"/>
        <v>3</v>
      </c>
      <c r="F17" s="24">
        <v>3</v>
      </c>
      <c r="G17" s="24"/>
      <c r="H17" s="24">
        <f>I17+J17</f>
        <v>3</v>
      </c>
      <c r="I17" s="24">
        <v>3</v>
      </c>
      <c r="J17" s="24"/>
    </row>
    <row r="18" spans="1:10" ht="88.9" customHeight="1" x14ac:dyDescent="0.2">
      <c r="A18" s="18" t="s">
        <v>951</v>
      </c>
      <c r="B18" s="18" t="s">
        <v>131</v>
      </c>
      <c r="C18" s="18"/>
      <c r="D18" s="18"/>
      <c r="E18" s="22">
        <f t="shared" si="0"/>
        <v>30</v>
      </c>
      <c r="F18" s="23">
        <f>F19</f>
        <v>30</v>
      </c>
      <c r="G18" s="22">
        <f>G19</f>
        <v>0</v>
      </c>
      <c r="H18" s="22">
        <f t="shared" si="1"/>
        <v>30</v>
      </c>
      <c r="I18" s="23">
        <f>I19</f>
        <v>30</v>
      </c>
      <c r="J18" s="22">
        <f>J19</f>
        <v>0</v>
      </c>
    </row>
    <row r="19" spans="1:10" ht="32.25" customHeight="1" x14ac:dyDescent="0.2">
      <c r="A19" s="9" t="s">
        <v>69</v>
      </c>
      <c r="B19" s="9" t="s">
        <v>132</v>
      </c>
      <c r="C19" s="9"/>
      <c r="D19" s="9"/>
      <c r="E19" s="24">
        <f t="shared" si="0"/>
        <v>30</v>
      </c>
      <c r="F19" s="25">
        <f>F20</f>
        <v>30</v>
      </c>
      <c r="G19" s="24">
        <f>G20</f>
        <v>0</v>
      </c>
      <c r="H19" s="24">
        <f t="shared" si="1"/>
        <v>30</v>
      </c>
      <c r="I19" s="25">
        <f>I20</f>
        <v>30</v>
      </c>
      <c r="J19" s="24">
        <f>J20</f>
        <v>0</v>
      </c>
    </row>
    <row r="20" spans="1:10" ht="66.75" customHeight="1" x14ac:dyDescent="0.2">
      <c r="A20" s="9" t="s">
        <v>23</v>
      </c>
      <c r="B20" s="9" t="s">
        <v>132</v>
      </c>
      <c r="C20" s="9" t="s">
        <v>16</v>
      </c>
      <c r="D20" s="9" t="s">
        <v>616</v>
      </c>
      <c r="E20" s="24">
        <f t="shared" si="0"/>
        <v>30</v>
      </c>
      <c r="F20" s="25">
        <v>30</v>
      </c>
      <c r="G20" s="24"/>
      <c r="H20" s="24">
        <f t="shared" si="1"/>
        <v>30</v>
      </c>
      <c r="I20" s="25">
        <v>30</v>
      </c>
      <c r="J20" s="24"/>
    </row>
    <row r="21" spans="1:10" ht="125.25" customHeight="1" x14ac:dyDescent="0.2">
      <c r="A21" s="18" t="s">
        <v>580</v>
      </c>
      <c r="B21" s="18" t="s">
        <v>133</v>
      </c>
      <c r="C21" s="18"/>
      <c r="D21" s="18"/>
      <c r="E21" s="22">
        <f t="shared" si="0"/>
        <v>3</v>
      </c>
      <c r="F21" s="23">
        <f>F22</f>
        <v>3</v>
      </c>
      <c r="G21" s="22">
        <f>G22</f>
        <v>0</v>
      </c>
      <c r="H21" s="22">
        <f t="shared" si="1"/>
        <v>3</v>
      </c>
      <c r="I21" s="23">
        <f>I22</f>
        <v>3</v>
      </c>
      <c r="J21" s="22">
        <f>J22</f>
        <v>0</v>
      </c>
    </row>
    <row r="22" spans="1:10" ht="37.5" customHeight="1" x14ac:dyDescent="0.2">
      <c r="A22" s="9" t="s">
        <v>69</v>
      </c>
      <c r="B22" s="9" t="s">
        <v>134</v>
      </c>
      <c r="C22" s="9"/>
      <c r="D22" s="9"/>
      <c r="E22" s="24">
        <f t="shared" si="0"/>
        <v>3</v>
      </c>
      <c r="F22" s="25">
        <f>F23</f>
        <v>3</v>
      </c>
      <c r="G22" s="24">
        <f>G23</f>
        <v>0</v>
      </c>
      <c r="H22" s="24">
        <f t="shared" si="1"/>
        <v>3</v>
      </c>
      <c r="I22" s="25">
        <f>I23</f>
        <v>3</v>
      </c>
      <c r="J22" s="24">
        <f>J23</f>
        <v>0</v>
      </c>
    </row>
    <row r="23" spans="1:10" ht="189.75" customHeight="1" x14ac:dyDescent="0.2">
      <c r="A23" s="8" t="s">
        <v>25</v>
      </c>
      <c r="B23" s="9" t="s">
        <v>134</v>
      </c>
      <c r="C23" s="9" t="s">
        <v>15</v>
      </c>
      <c r="D23" s="9" t="s">
        <v>616</v>
      </c>
      <c r="E23" s="24">
        <f t="shared" si="0"/>
        <v>3</v>
      </c>
      <c r="F23" s="25">
        <v>3</v>
      </c>
      <c r="G23" s="24"/>
      <c r="H23" s="24">
        <f t="shared" si="1"/>
        <v>3</v>
      </c>
      <c r="I23" s="25">
        <v>3</v>
      </c>
      <c r="J23" s="24"/>
    </row>
    <row r="24" spans="1:10" ht="126" customHeight="1" x14ac:dyDescent="0.2">
      <c r="A24" s="18" t="s">
        <v>952</v>
      </c>
      <c r="B24" s="18" t="s">
        <v>135</v>
      </c>
      <c r="C24" s="9"/>
      <c r="D24" s="9"/>
      <c r="E24" s="22">
        <f t="shared" si="0"/>
        <v>3</v>
      </c>
      <c r="F24" s="23">
        <f>F25</f>
        <v>3</v>
      </c>
      <c r="G24" s="22">
        <f>G25</f>
        <v>0</v>
      </c>
      <c r="H24" s="22">
        <f t="shared" si="1"/>
        <v>3</v>
      </c>
      <c r="I24" s="23">
        <f>I25</f>
        <v>3</v>
      </c>
      <c r="J24" s="22">
        <f>J25</f>
        <v>0</v>
      </c>
    </row>
    <row r="25" spans="1:10" ht="37.5" customHeight="1" x14ac:dyDescent="0.2">
      <c r="A25" s="9" t="s">
        <v>69</v>
      </c>
      <c r="B25" s="9" t="s">
        <v>136</v>
      </c>
      <c r="C25" s="9"/>
      <c r="D25" s="9"/>
      <c r="E25" s="24">
        <f t="shared" si="0"/>
        <v>3</v>
      </c>
      <c r="F25" s="25">
        <f>F26</f>
        <v>3</v>
      </c>
      <c r="G25" s="24">
        <f>G26</f>
        <v>0</v>
      </c>
      <c r="H25" s="24">
        <f t="shared" si="1"/>
        <v>3</v>
      </c>
      <c r="I25" s="25">
        <f>I26</f>
        <v>3</v>
      </c>
      <c r="J25" s="24">
        <f>J26</f>
        <v>0</v>
      </c>
    </row>
    <row r="26" spans="1:10" ht="191.25" customHeight="1" x14ac:dyDescent="0.2">
      <c r="A26" s="8" t="s">
        <v>25</v>
      </c>
      <c r="B26" s="9" t="s">
        <v>136</v>
      </c>
      <c r="C26" s="9" t="s">
        <v>15</v>
      </c>
      <c r="D26" s="9" t="s">
        <v>616</v>
      </c>
      <c r="E26" s="24">
        <f t="shared" si="0"/>
        <v>3</v>
      </c>
      <c r="F26" s="25">
        <v>3</v>
      </c>
      <c r="G26" s="24"/>
      <c r="H26" s="24">
        <f t="shared" si="1"/>
        <v>3</v>
      </c>
      <c r="I26" s="25">
        <v>3</v>
      </c>
      <c r="J26" s="24"/>
    </row>
    <row r="27" spans="1:10" ht="120.75" customHeight="1" x14ac:dyDescent="0.2">
      <c r="A27" s="17" t="s">
        <v>632</v>
      </c>
      <c r="B27" s="18" t="s">
        <v>611</v>
      </c>
      <c r="C27" s="18"/>
      <c r="D27" s="18"/>
      <c r="E27" s="22">
        <f t="shared" si="0"/>
        <v>20</v>
      </c>
      <c r="F27" s="23">
        <f>F28</f>
        <v>20</v>
      </c>
      <c r="G27" s="22">
        <f>G28</f>
        <v>0</v>
      </c>
      <c r="H27" s="22">
        <f t="shared" si="1"/>
        <v>20</v>
      </c>
      <c r="I27" s="23">
        <f>I28</f>
        <v>20</v>
      </c>
      <c r="J27" s="22">
        <f>J28</f>
        <v>0</v>
      </c>
    </row>
    <row r="28" spans="1:10" ht="32.25" customHeight="1" x14ac:dyDescent="0.2">
      <c r="A28" s="8" t="s">
        <v>69</v>
      </c>
      <c r="B28" s="9" t="s">
        <v>612</v>
      </c>
      <c r="C28" s="9"/>
      <c r="D28" s="9"/>
      <c r="E28" s="24">
        <f t="shared" si="0"/>
        <v>20</v>
      </c>
      <c r="F28" s="25">
        <f>F29</f>
        <v>20</v>
      </c>
      <c r="G28" s="24">
        <f>G29</f>
        <v>0</v>
      </c>
      <c r="H28" s="24">
        <f t="shared" si="1"/>
        <v>20</v>
      </c>
      <c r="I28" s="25">
        <f>I29</f>
        <v>20</v>
      </c>
      <c r="J28" s="24">
        <f>J29</f>
        <v>0</v>
      </c>
    </row>
    <row r="29" spans="1:10" ht="72" customHeight="1" x14ac:dyDescent="0.2">
      <c r="A29" s="8" t="s">
        <v>23</v>
      </c>
      <c r="B29" s="9" t="s">
        <v>612</v>
      </c>
      <c r="C29" s="9" t="s">
        <v>16</v>
      </c>
      <c r="D29" s="9" t="s">
        <v>26</v>
      </c>
      <c r="E29" s="24">
        <f t="shared" si="0"/>
        <v>20</v>
      </c>
      <c r="F29" s="24">
        <v>20</v>
      </c>
      <c r="G29" s="24"/>
      <c r="H29" s="24">
        <f t="shared" si="1"/>
        <v>20</v>
      </c>
      <c r="I29" s="24">
        <v>20</v>
      </c>
      <c r="J29" s="24"/>
    </row>
    <row r="30" spans="1:10" ht="71.45" customHeight="1" x14ac:dyDescent="0.2">
      <c r="A30" s="17" t="s">
        <v>581</v>
      </c>
      <c r="B30" s="18" t="s">
        <v>137</v>
      </c>
      <c r="C30" s="18"/>
      <c r="D30" s="18"/>
      <c r="E30" s="22">
        <f t="shared" si="0"/>
        <v>28</v>
      </c>
      <c r="F30" s="23">
        <f>F31</f>
        <v>28</v>
      </c>
      <c r="G30" s="22">
        <f>G31</f>
        <v>0</v>
      </c>
      <c r="H30" s="22">
        <f t="shared" si="1"/>
        <v>28</v>
      </c>
      <c r="I30" s="23">
        <f>I31</f>
        <v>28</v>
      </c>
      <c r="J30" s="22">
        <f>J31</f>
        <v>0</v>
      </c>
    </row>
    <row r="31" spans="1:10" ht="34.5" customHeight="1" x14ac:dyDescent="0.2">
      <c r="A31" s="8" t="s">
        <v>69</v>
      </c>
      <c r="B31" s="9" t="s">
        <v>138</v>
      </c>
      <c r="C31" s="9"/>
      <c r="D31" s="9"/>
      <c r="E31" s="24">
        <f t="shared" si="0"/>
        <v>28</v>
      </c>
      <c r="F31" s="25">
        <f>F32</f>
        <v>28</v>
      </c>
      <c r="G31" s="24">
        <f>G32</f>
        <v>0</v>
      </c>
      <c r="H31" s="24">
        <f t="shared" si="1"/>
        <v>28</v>
      </c>
      <c r="I31" s="25">
        <f>I32</f>
        <v>28</v>
      </c>
      <c r="J31" s="24">
        <f>J32</f>
        <v>0</v>
      </c>
    </row>
    <row r="32" spans="1:10" ht="72" customHeight="1" x14ac:dyDescent="0.2">
      <c r="A32" s="8" t="s">
        <v>23</v>
      </c>
      <c r="B32" s="9" t="s">
        <v>138</v>
      </c>
      <c r="C32" s="9" t="s">
        <v>16</v>
      </c>
      <c r="D32" s="9" t="s">
        <v>26</v>
      </c>
      <c r="E32" s="24">
        <f t="shared" si="0"/>
        <v>28</v>
      </c>
      <c r="F32" s="24">
        <v>28</v>
      </c>
      <c r="G32" s="24"/>
      <c r="H32" s="24">
        <f t="shared" si="1"/>
        <v>28</v>
      </c>
      <c r="I32" s="24">
        <v>28</v>
      </c>
      <c r="J32" s="24"/>
    </row>
    <row r="33" spans="1:10" ht="156" customHeight="1" x14ac:dyDescent="0.2">
      <c r="A33" s="17" t="s">
        <v>747</v>
      </c>
      <c r="B33" s="18" t="s">
        <v>139</v>
      </c>
      <c r="C33" s="18"/>
      <c r="D33" s="18"/>
      <c r="E33" s="22">
        <f t="shared" si="0"/>
        <v>1323</v>
      </c>
      <c r="F33" s="22">
        <f>F34+F46+F37+F40+F43</f>
        <v>1323</v>
      </c>
      <c r="G33" s="22">
        <f>G34+G46+G37+G40+G43</f>
        <v>0</v>
      </c>
      <c r="H33" s="22">
        <f t="shared" si="1"/>
        <v>1323</v>
      </c>
      <c r="I33" s="22">
        <f>I34+I46+I37+I40+I43</f>
        <v>1323</v>
      </c>
      <c r="J33" s="22">
        <f>J34+J46+J37+J40+J43</f>
        <v>0</v>
      </c>
    </row>
    <row r="34" spans="1:10" ht="381" customHeight="1" x14ac:dyDescent="0.2">
      <c r="A34" s="17" t="s">
        <v>140</v>
      </c>
      <c r="B34" s="18" t="s">
        <v>141</v>
      </c>
      <c r="C34" s="18"/>
      <c r="D34" s="18"/>
      <c r="E34" s="22">
        <f t="shared" si="0"/>
        <v>739</v>
      </c>
      <c r="F34" s="23">
        <f>F35</f>
        <v>739</v>
      </c>
      <c r="G34" s="22">
        <f>G35</f>
        <v>0</v>
      </c>
      <c r="H34" s="22">
        <f t="shared" si="1"/>
        <v>739</v>
      </c>
      <c r="I34" s="23">
        <f>I35</f>
        <v>739</v>
      </c>
      <c r="J34" s="22">
        <f>J35</f>
        <v>0</v>
      </c>
    </row>
    <row r="35" spans="1:10" ht="86.25" customHeight="1" x14ac:dyDescent="0.2">
      <c r="A35" s="8" t="s">
        <v>55</v>
      </c>
      <c r="B35" s="9" t="s">
        <v>627</v>
      </c>
      <c r="C35" s="18"/>
      <c r="D35" s="18"/>
      <c r="E35" s="24">
        <f t="shared" si="0"/>
        <v>739</v>
      </c>
      <c r="F35" s="25">
        <f>F36</f>
        <v>739</v>
      </c>
      <c r="G35" s="24">
        <f>G36</f>
        <v>0</v>
      </c>
      <c r="H35" s="24">
        <f t="shared" si="1"/>
        <v>739</v>
      </c>
      <c r="I35" s="25">
        <f>I36</f>
        <v>739</v>
      </c>
      <c r="J35" s="24">
        <f>J36</f>
        <v>0</v>
      </c>
    </row>
    <row r="36" spans="1:10" ht="75.75" customHeight="1" x14ac:dyDescent="0.2">
      <c r="A36" s="9" t="s">
        <v>23</v>
      </c>
      <c r="B36" s="9" t="s">
        <v>627</v>
      </c>
      <c r="C36" s="9" t="s">
        <v>16</v>
      </c>
      <c r="D36" s="9" t="s">
        <v>600</v>
      </c>
      <c r="E36" s="24">
        <f t="shared" si="0"/>
        <v>739</v>
      </c>
      <c r="F36" s="25">
        <v>739</v>
      </c>
      <c r="G36" s="24"/>
      <c r="H36" s="24">
        <f t="shared" si="1"/>
        <v>739</v>
      </c>
      <c r="I36" s="25">
        <v>739</v>
      </c>
      <c r="J36" s="24"/>
    </row>
    <row r="37" spans="1:10" ht="171.75" customHeight="1" x14ac:dyDescent="0.2">
      <c r="A37" s="18" t="s">
        <v>680</v>
      </c>
      <c r="B37" s="18" t="s">
        <v>608</v>
      </c>
      <c r="C37" s="18"/>
      <c r="D37" s="18"/>
      <c r="E37" s="22">
        <f t="shared" si="0"/>
        <v>96</v>
      </c>
      <c r="F37" s="23">
        <f>F38</f>
        <v>96</v>
      </c>
      <c r="G37" s="22">
        <f>G38</f>
        <v>0</v>
      </c>
      <c r="H37" s="22">
        <f t="shared" si="1"/>
        <v>96</v>
      </c>
      <c r="I37" s="23">
        <f>I38</f>
        <v>96</v>
      </c>
      <c r="J37" s="22">
        <f>J38</f>
        <v>0</v>
      </c>
    </row>
    <row r="38" spans="1:10" ht="31.15" customHeight="1" x14ac:dyDescent="0.2">
      <c r="A38" s="7" t="s">
        <v>69</v>
      </c>
      <c r="B38" s="9" t="s">
        <v>609</v>
      </c>
      <c r="C38" s="9"/>
      <c r="D38" s="9"/>
      <c r="E38" s="24">
        <f t="shared" si="0"/>
        <v>96</v>
      </c>
      <c r="F38" s="25">
        <f>F39</f>
        <v>96</v>
      </c>
      <c r="G38" s="24">
        <f>G39</f>
        <v>0</v>
      </c>
      <c r="H38" s="24">
        <f t="shared" si="1"/>
        <v>96</v>
      </c>
      <c r="I38" s="25">
        <f>I39</f>
        <v>96</v>
      </c>
      <c r="J38" s="24">
        <f>J39</f>
        <v>0</v>
      </c>
    </row>
    <row r="39" spans="1:10" ht="53.25" customHeight="1" x14ac:dyDescent="0.2">
      <c r="A39" s="9" t="s">
        <v>30</v>
      </c>
      <c r="B39" s="9" t="s">
        <v>609</v>
      </c>
      <c r="C39" s="9" t="s">
        <v>19</v>
      </c>
      <c r="D39" s="9" t="s">
        <v>1</v>
      </c>
      <c r="E39" s="24">
        <f t="shared" si="0"/>
        <v>96</v>
      </c>
      <c r="F39" s="25">
        <v>96</v>
      </c>
      <c r="G39" s="24"/>
      <c r="H39" s="24">
        <f t="shared" si="1"/>
        <v>96</v>
      </c>
      <c r="I39" s="25">
        <v>96</v>
      </c>
      <c r="J39" s="24"/>
    </row>
    <row r="40" spans="1:10" ht="204" customHeight="1" x14ac:dyDescent="0.2">
      <c r="A40" s="18" t="s">
        <v>770</v>
      </c>
      <c r="B40" s="18" t="s">
        <v>771</v>
      </c>
      <c r="C40" s="18"/>
      <c r="D40" s="18"/>
      <c r="E40" s="22">
        <f t="shared" si="0"/>
        <v>10</v>
      </c>
      <c r="F40" s="23">
        <f>F41</f>
        <v>10</v>
      </c>
      <c r="G40" s="23">
        <f>G41</f>
        <v>0</v>
      </c>
      <c r="H40" s="22">
        <f t="shared" si="1"/>
        <v>10</v>
      </c>
      <c r="I40" s="23">
        <f>I41</f>
        <v>10</v>
      </c>
      <c r="J40" s="23">
        <f>J41</f>
        <v>0</v>
      </c>
    </row>
    <row r="41" spans="1:10" ht="31.5" customHeight="1" x14ac:dyDescent="0.2">
      <c r="A41" s="7" t="s">
        <v>69</v>
      </c>
      <c r="B41" s="9" t="s">
        <v>772</v>
      </c>
      <c r="C41" s="9"/>
      <c r="D41" s="9"/>
      <c r="E41" s="24">
        <f t="shared" si="0"/>
        <v>10</v>
      </c>
      <c r="F41" s="25">
        <f>F42</f>
        <v>10</v>
      </c>
      <c r="G41" s="25">
        <f>G42</f>
        <v>0</v>
      </c>
      <c r="H41" s="24">
        <f t="shared" si="1"/>
        <v>10</v>
      </c>
      <c r="I41" s="25">
        <f>I42</f>
        <v>10</v>
      </c>
      <c r="J41" s="25">
        <f>J42</f>
        <v>0</v>
      </c>
    </row>
    <row r="42" spans="1:10" ht="75" customHeight="1" x14ac:dyDescent="0.2">
      <c r="A42" s="9" t="s">
        <v>23</v>
      </c>
      <c r="B42" s="9" t="s">
        <v>772</v>
      </c>
      <c r="C42" s="9" t="s">
        <v>16</v>
      </c>
      <c r="D42" s="9" t="s">
        <v>1</v>
      </c>
      <c r="E42" s="24">
        <f t="shared" si="0"/>
        <v>10</v>
      </c>
      <c r="F42" s="25">
        <v>10</v>
      </c>
      <c r="G42" s="24"/>
      <c r="H42" s="24">
        <f t="shared" si="1"/>
        <v>10</v>
      </c>
      <c r="I42" s="25">
        <v>10</v>
      </c>
      <c r="J42" s="24"/>
    </row>
    <row r="43" spans="1:10" ht="149.44999999999999" customHeight="1" x14ac:dyDescent="0.2">
      <c r="A43" s="18" t="s">
        <v>773</v>
      </c>
      <c r="B43" s="18" t="s">
        <v>774</v>
      </c>
      <c r="C43" s="9"/>
      <c r="D43" s="9"/>
      <c r="E43" s="22">
        <f t="shared" si="0"/>
        <v>113</v>
      </c>
      <c r="F43" s="23">
        <f>F44</f>
        <v>113</v>
      </c>
      <c r="G43" s="23">
        <f>G44</f>
        <v>0</v>
      </c>
      <c r="H43" s="22">
        <f t="shared" si="1"/>
        <v>113</v>
      </c>
      <c r="I43" s="23">
        <f>I44</f>
        <v>113</v>
      </c>
      <c r="J43" s="23">
        <f>J44</f>
        <v>0</v>
      </c>
    </row>
    <row r="44" spans="1:10" ht="34.5" customHeight="1" x14ac:dyDescent="0.2">
      <c r="A44" s="7" t="s">
        <v>69</v>
      </c>
      <c r="B44" s="9" t="s">
        <v>775</v>
      </c>
      <c r="C44" s="9"/>
      <c r="D44" s="9"/>
      <c r="E44" s="24">
        <f t="shared" si="0"/>
        <v>113</v>
      </c>
      <c r="F44" s="25">
        <f>F45</f>
        <v>113</v>
      </c>
      <c r="G44" s="25">
        <f>G45</f>
        <v>0</v>
      </c>
      <c r="H44" s="24">
        <f t="shared" si="1"/>
        <v>113</v>
      </c>
      <c r="I44" s="25">
        <f>I45</f>
        <v>113</v>
      </c>
      <c r="J44" s="25">
        <f>J45</f>
        <v>0</v>
      </c>
    </row>
    <row r="45" spans="1:10" ht="57" customHeight="1" x14ac:dyDescent="0.2">
      <c r="A45" s="9" t="s">
        <v>30</v>
      </c>
      <c r="B45" s="9" t="s">
        <v>775</v>
      </c>
      <c r="C45" s="9" t="s">
        <v>19</v>
      </c>
      <c r="D45" s="9" t="s">
        <v>1</v>
      </c>
      <c r="E45" s="24">
        <f t="shared" si="0"/>
        <v>113</v>
      </c>
      <c r="F45" s="25">
        <v>113</v>
      </c>
      <c r="G45" s="24"/>
      <c r="H45" s="24">
        <f t="shared" si="1"/>
        <v>113</v>
      </c>
      <c r="I45" s="25">
        <v>113</v>
      </c>
      <c r="J45" s="24"/>
    </row>
    <row r="46" spans="1:10" ht="206.45" customHeight="1" x14ac:dyDescent="0.2">
      <c r="A46" s="26" t="s">
        <v>702</v>
      </c>
      <c r="B46" s="18" t="s">
        <v>142</v>
      </c>
      <c r="C46" s="9"/>
      <c r="D46" s="9"/>
      <c r="E46" s="22">
        <f t="shared" si="0"/>
        <v>365</v>
      </c>
      <c r="F46" s="23">
        <f>F47</f>
        <v>365</v>
      </c>
      <c r="G46" s="22">
        <f>G47</f>
        <v>0</v>
      </c>
      <c r="H46" s="22">
        <f t="shared" si="1"/>
        <v>365</v>
      </c>
      <c r="I46" s="23">
        <f>I47</f>
        <v>365</v>
      </c>
      <c r="J46" s="22">
        <f>J47</f>
        <v>0</v>
      </c>
    </row>
    <row r="47" spans="1:10" ht="37.5" customHeight="1" x14ac:dyDescent="0.2">
      <c r="A47" s="7" t="s">
        <v>69</v>
      </c>
      <c r="B47" s="9" t="s">
        <v>143</v>
      </c>
      <c r="C47" s="9"/>
      <c r="D47" s="9"/>
      <c r="E47" s="24">
        <f t="shared" si="0"/>
        <v>365</v>
      </c>
      <c r="F47" s="25">
        <f>F48+F49</f>
        <v>365</v>
      </c>
      <c r="G47" s="24">
        <f>G48+G49</f>
        <v>0</v>
      </c>
      <c r="H47" s="24">
        <f t="shared" si="1"/>
        <v>365</v>
      </c>
      <c r="I47" s="25">
        <f>I48+I49</f>
        <v>365</v>
      </c>
      <c r="J47" s="24">
        <f>J48+J49</f>
        <v>0</v>
      </c>
    </row>
    <row r="48" spans="1:10" ht="105" customHeight="1" x14ac:dyDescent="0.2">
      <c r="A48" s="9" t="s">
        <v>21</v>
      </c>
      <c r="B48" s="9" t="s">
        <v>143</v>
      </c>
      <c r="C48" s="9" t="s">
        <v>17</v>
      </c>
      <c r="D48" s="9" t="s">
        <v>28</v>
      </c>
      <c r="E48" s="24">
        <f t="shared" si="0"/>
        <v>169</v>
      </c>
      <c r="F48" s="24">
        <v>169</v>
      </c>
      <c r="G48" s="24"/>
      <c r="H48" s="24">
        <f t="shared" si="1"/>
        <v>169</v>
      </c>
      <c r="I48" s="24">
        <v>169</v>
      </c>
      <c r="J48" s="24"/>
    </row>
    <row r="49" spans="1:10" ht="106.5" customHeight="1" x14ac:dyDescent="0.2">
      <c r="A49" s="9" t="s">
        <v>21</v>
      </c>
      <c r="B49" s="9" t="s">
        <v>143</v>
      </c>
      <c r="C49" s="9" t="s">
        <v>17</v>
      </c>
      <c r="D49" s="9" t="s">
        <v>27</v>
      </c>
      <c r="E49" s="24">
        <f t="shared" si="0"/>
        <v>196</v>
      </c>
      <c r="F49" s="24">
        <v>196</v>
      </c>
      <c r="G49" s="24"/>
      <c r="H49" s="24">
        <f t="shared" si="1"/>
        <v>196</v>
      </c>
      <c r="I49" s="24">
        <v>196</v>
      </c>
      <c r="J49" s="24"/>
    </row>
    <row r="50" spans="1:10" ht="192.6" customHeight="1" x14ac:dyDescent="0.2">
      <c r="A50" s="17" t="s">
        <v>748</v>
      </c>
      <c r="B50" s="18" t="s">
        <v>144</v>
      </c>
      <c r="C50" s="18"/>
      <c r="D50" s="18"/>
      <c r="E50" s="22">
        <f t="shared" ref="E50:E84" si="2">F50+G50</f>
        <v>66502</v>
      </c>
      <c r="F50" s="23">
        <f>F51</f>
        <v>66502</v>
      </c>
      <c r="G50" s="22">
        <f>G51</f>
        <v>0</v>
      </c>
      <c r="H50" s="22">
        <f t="shared" si="1"/>
        <v>65695</v>
      </c>
      <c r="I50" s="23">
        <f>I51</f>
        <v>65695</v>
      </c>
      <c r="J50" s="22">
        <f>J51</f>
        <v>0</v>
      </c>
    </row>
    <row r="51" spans="1:10" ht="275.45" customHeight="1" x14ac:dyDescent="0.2">
      <c r="A51" s="17" t="s">
        <v>145</v>
      </c>
      <c r="B51" s="18" t="s">
        <v>146</v>
      </c>
      <c r="C51" s="18"/>
      <c r="D51" s="18"/>
      <c r="E51" s="22">
        <f t="shared" si="2"/>
        <v>66502</v>
      </c>
      <c r="F51" s="23">
        <f>F52</f>
        <v>66502</v>
      </c>
      <c r="G51" s="22">
        <f>G52</f>
        <v>0</v>
      </c>
      <c r="H51" s="22">
        <f t="shared" si="1"/>
        <v>65695</v>
      </c>
      <c r="I51" s="23">
        <f>I52</f>
        <v>65695</v>
      </c>
      <c r="J51" s="22">
        <f>J52</f>
        <v>0</v>
      </c>
    </row>
    <row r="52" spans="1:10" ht="86.25" customHeight="1" x14ac:dyDescent="0.2">
      <c r="A52" s="8" t="s">
        <v>55</v>
      </c>
      <c r="B52" s="9" t="s">
        <v>147</v>
      </c>
      <c r="C52" s="9"/>
      <c r="D52" s="9"/>
      <c r="E52" s="24">
        <f t="shared" si="2"/>
        <v>66502</v>
      </c>
      <c r="F52" s="25">
        <f>F53+F54+F55+F56+F57</f>
        <v>66502</v>
      </c>
      <c r="G52" s="24">
        <f>G53+G54+G55+G56+G57</f>
        <v>0</v>
      </c>
      <c r="H52" s="24">
        <f t="shared" si="1"/>
        <v>65695</v>
      </c>
      <c r="I52" s="25">
        <f>I53+I54+I55+I56+I57</f>
        <v>65695</v>
      </c>
      <c r="J52" s="24">
        <f>J53+J54+J55+J56+J57</f>
        <v>0</v>
      </c>
    </row>
    <row r="53" spans="1:10" ht="191.25" customHeight="1" x14ac:dyDescent="0.2">
      <c r="A53" s="8" t="s">
        <v>25</v>
      </c>
      <c r="B53" s="9" t="s">
        <v>147</v>
      </c>
      <c r="C53" s="9" t="s">
        <v>15</v>
      </c>
      <c r="D53" s="9" t="s">
        <v>29</v>
      </c>
      <c r="E53" s="24">
        <f t="shared" si="2"/>
        <v>45178</v>
      </c>
      <c r="F53" s="25">
        <v>45178</v>
      </c>
      <c r="G53" s="24"/>
      <c r="H53" s="24">
        <f t="shared" si="1"/>
        <v>45178</v>
      </c>
      <c r="I53" s="25">
        <v>45178</v>
      </c>
      <c r="J53" s="24"/>
    </row>
    <row r="54" spans="1:10" ht="66" customHeight="1" x14ac:dyDescent="0.2">
      <c r="A54" s="9" t="s">
        <v>23</v>
      </c>
      <c r="B54" s="9" t="s">
        <v>147</v>
      </c>
      <c r="C54" s="9" t="s">
        <v>16</v>
      </c>
      <c r="D54" s="9" t="s">
        <v>29</v>
      </c>
      <c r="E54" s="24">
        <f t="shared" si="2"/>
        <v>6388</v>
      </c>
      <c r="F54" s="25">
        <v>6388</v>
      </c>
      <c r="G54" s="24"/>
      <c r="H54" s="24">
        <f t="shared" si="1"/>
        <v>5957</v>
      </c>
      <c r="I54" s="25">
        <v>5957</v>
      </c>
      <c r="J54" s="24"/>
    </row>
    <row r="55" spans="1:10" ht="48" customHeight="1" x14ac:dyDescent="0.2">
      <c r="A55" s="9" t="s">
        <v>22</v>
      </c>
      <c r="B55" s="9" t="s">
        <v>147</v>
      </c>
      <c r="C55" s="9" t="s">
        <v>18</v>
      </c>
      <c r="D55" s="9" t="s">
        <v>29</v>
      </c>
      <c r="E55" s="24">
        <f t="shared" si="2"/>
        <v>418</v>
      </c>
      <c r="F55" s="25">
        <v>418</v>
      </c>
      <c r="G55" s="24"/>
      <c r="H55" s="24">
        <f t="shared" si="1"/>
        <v>418</v>
      </c>
      <c r="I55" s="25">
        <v>418</v>
      </c>
      <c r="J55" s="24"/>
    </row>
    <row r="56" spans="1:10" ht="191.25" customHeight="1" x14ac:dyDescent="0.2">
      <c r="A56" s="8" t="s">
        <v>25</v>
      </c>
      <c r="B56" s="9" t="s">
        <v>147</v>
      </c>
      <c r="C56" s="9" t="s">
        <v>15</v>
      </c>
      <c r="D56" s="9" t="s">
        <v>601</v>
      </c>
      <c r="E56" s="24">
        <f t="shared" si="2"/>
        <v>12791</v>
      </c>
      <c r="F56" s="25">
        <v>12791</v>
      </c>
      <c r="G56" s="24"/>
      <c r="H56" s="24">
        <f t="shared" si="1"/>
        <v>12791</v>
      </c>
      <c r="I56" s="25">
        <v>12791</v>
      </c>
      <c r="J56" s="24"/>
    </row>
    <row r="57" spans="1:10" ht="67.5" customHeight="1" x14ac:dyDescent="0.2">
      <c r="A57" s="9" t="s">
        <v>23</v>
      </c>
      <c r="B57" s="9" t="s">
        <v>147</v>
      </c>
      <c r="C57" s="9" t="s">
        <v>16</v>
      </c>
      <c r="D57" s="9" t="s">
        <v>601</v>
      </c>
      <c r="E57" s="24">
        <f t="shared" si="2"/>
        <v>1727</v>
      </c>
      <c r="F57" s="25">
        <v>1727</v>
      </c>
      <c r="G57" s="24"/>
      <c r="H57" s="24">
        <f t="shared" si="1"/>
        <v>1351</v>
      </c>
      <c r="I57" s="25">
        <v>1351</v>
      </c>
      <c r="J57" s="24"/>
    </row>
    <row r="58" spans="1:10" ht="172.9" customHeight="1" x14ac:dyDescent="0.2">
      <c r="A58" s="17" t="s">
        <v>749</v>
      </c>
      <c r="B58" s="18" t="s">
        <v>148</v>
      </c>
      <c r="C58" s="18"/>
      <c r="D58" s="18"/>
      <c r="E58" s="22">
        <f t="shared" si="2"/>
        <v>2968</v>
      </c>
      <c r="F58" s="23">
        <f>F59</f>
        <v>430</v>
      </c>
      <c r="G58" s="22">
        <f>G59</f>
        <v>2538</v>
      </c>
      <c r="H58" s="22">
        <f t="shared" si="1"/>
        <v>3059</v>
      </c>
      <c r="I58" s="23">
        <f>I59</f>
        <v>430</v>
      </c>
      <c r="J58" s="22">
        <f>J59</f>
        <v>2629</v>
      </c>
    </row>
    <row r="59" spans="1:10" ht="172.9" customHeight="1" x14ac:dyDescent="0.2">
      <c r="A59" s="17" t="s">
        <v>149</v>
      </c>
      <c r="B59" s="18" t="s">
        <v>150</v>
      </c>
      <c r="C59" s="18"/>
      <c r="D59" s="18"/>
      <c r="E59" s="22">
        <f t="shared" si="2"/>
        <v>2968</v>
      </c>
      <c r="F59" s="23">
        <f>F60+F62</f>
        <v>430</v>
      </c>
      <c r="G59" s="22">
        <f>G60+G62</f>
        <v>2538</v>
      </c>
      <c r="H59" s="22">
        <f t="shared" si="1"/>
        <v>3059</v>
      </c>
      <c r="I59" s="23">
        <f>I60+I62</f>
        <v>430</v>
      </c>
      <c r="J59" s="22">
        <f>J60+J62</f>
        <v>2629</v>
      </c>
    </row>
    <row r="60" spans="1:10" ht="73.5" customHeight="1" x14ac:dyDescent="0.2">
      <c r="A60" s="8" t="s">
        <v>77</v>
      </c>
      <c r="B60" s="9" t="s">
        <v>151</v>
      </c>
      <c r="C60" s="9"/>
      <c r="D60" s="9"/>
      <c r="E60" s="24">
        <f t="shared" si="2"/>
        <v>430</v>
      </c>
      <c r="F60" s="25">
        <f>F61</f>
        <v>430</v>
      </c>
      <c r="G60" s="24">
        <f>G61</f>
        <v>0</v>
      </c>
      <c r="H60" s="24">
        <f t="shared" si="1"/>
        <v>430</v>
      </c>
      <c r="I60" s="25">
        <f>I61</f>
        <v>430</v>
      </c>
      <c r="J60" s="24">
        <f>J61</f>
        <v>0</v>
      </c>
    </row>
    <row r="61" spans="1:10" ht="192" customHeight="1" x14ac:dyDescent="0.2">
      <c r="A61" s="8" t="s">
        <v>25</v>
      </c>
      <c r="B61" s="9" t="s">
        <v>151</v>
      </c>
      <c r="C61" s="9" t="s">
        <v>15</v>
      </c>
      <c r="D61" s="9" t="s">
        <v>6</v>
      </c>
      <c r="E61" s="24">
        <f t="shared" si="2"/>
        <v>430</v>
      </c>
      <c r="F61" s="25">
        <v>430</v>
      </c>
      <c r="G61" s="24"/>
      <c r="H61" s="24">
        <f t="shared" si="1"/>
        <v>430</v>
      </c>
      <c r="I61" s="25">
        <v>430</v>
      </c>
      <c r="J61" s="24"/>
    </row>
    <row r="62" spans="1:10" ht="134.25" customHeight="1" x14ac:dyDescent="0.2">
      <c r="A62" s="8" t="s">
        <v>152</v>
      </c>
      <c r="B62" s="9" t="s">
        <v>153</v>
      </c>
      <c r="C62" s="9"/>
      <c r="D62" s="9"/>
      <c r="E62" s="24">
        <f t="shared" si="2"/>
        <v>2538</v>
      </c>
      <c r="F62" s="25">
        <f>F63+F64</f>
        <v>0</v>
      </c>
      <c r="G62" s="24">
        <f>G63+G64</f>
        <v>2538</v>
      </c>
      <c r="H62" s="24">
        <f t="shared" si="1"/>
        <v>2629</v>
      </c>
      <c r="I62" s="25">
        <f>I63+I64</f>
        <v>0</v>
      </c>
      <c r="J62" s="24">
        <f>J63+J64</f>
        <v>2629</v>
      </c>
    </row>
    <row r="63" spans="1:10" ht="194.25" customHeight="1" x14ac:dyDescent="0.2">
      <c r="A63" s="8" t="s">
        <v>25</v>
      </c>
      <c r="B63" s="9" t="s">
        <v>153</v>
      </c>
      <c r="C63" s="9" t="s">
        <v>15</v>
      </c>
      <c r="D63" s="9" t="s">
        <v>6</v>
      </c>
      <c r="E63" s="24">
        <f t="shared" si="2"/>
        <v>1810</v>
      </c>
      <c r="F63" s="25"/>
      <c r="G63" s="24">
        <v>1810</v>
      </c>
      <c r="H63" s="24">
        <f t="shared" si="1"/>
        <v>1901</v>
      </c>
      <c r="I63" s="25"/>
      <c r="J63" s="24">
        <v>1901</v>
      </c>
    </row>
    <row r="64" spans="1:10" ht="71.25" customHeight="1" x14ac:dyDescent="0.2">
      <c r="A64" s="8" t="s">
        <v>23</v>
      </c>
      <c r="B64" s="9" t="s">
        <v>153</v>
      </c>
      <c r="C64" s="9" t="s">
        <v>16</v>
      </c>
      <c r="D64" s="9" t="s">
        <v>6</v>
      </c>
      <c r="E64" s="24">
        <f t="shared" si="2"/>
        <v>728</v>
      </c>
      <c r="F64" s="25"/>
      <c r="G64" s="24">
        <v>728</v>
      </c>
      <c r="H64" s="24">
        <f t="shared" si="1"/>
        <v>728</v>
      </c>
      <c r="I64" s="25"/>
      <c r="J64" s="24">
        <v>728</v>
      </c>
    </row>
    <row r="65" spans="1:10" ht="183" customHeight="1" x14ac:dyDescent="0.2">
      <c r="A65" s="18" t="s">
        <v>798</v>
      </c>
      <c r="B65" s="18" t="s">
        <v>681</v>
      </c>
      <c r="C65" s="9"/>
      <c r="D65" s="9"/>
      <c r="E65" s="22">
        <f t="shared" si="2"/>
        <v>20</v>
      </c>
      <c r="F65" s="22">
        <f>F66+F69</f>
        <v>20</v>
      </c>
      <c r="G65" s="22">
        <f>G66+G69</f>
        <v>0</v>
      </c>
      <c r="H65" s="22">
        <f t="shared" si="1"/>
        <v>20</v>
      </c>
      <c r="I65" s="22">
        <f>I66+I69</f>
        <v>20</v>
      </c>
      <c r="J65" s="22">
        <f>J66+J69</f>
        <v>0</v>
      </c>
    </row>
    <row r="66" spans="1:10" ht="137.44999999999999" customHeight="1" x14ac:dyDescent="0.2">
      <c r="A66" s="26" t="s">
        <v>792</v>
      </c>
      <c r="B66" s="18" t="s">
        <v>794</v>
      </c>
      <c r="C66" s="9"/>
      <c r="D66" s="9"/>
      <c r="E66" s="22">
        <f t="shared" si="2"/>
        <v>10</v>
      </c>
      <c r="F66" s="22">
        <f>F67</f>
        <v>10</v>
      </c>
      <c r="G66" s="22">
        <f>G67</f>
        <v>0</v>
      </c>
      <c r="H66" s="22">
        <f t="shared" si="1"/>
        <v>10</v>
      </c>
      <c r="I66" s="22">
        <f>I67</f>
        <v>10</v>
      </c>
      <c r="J66" s="22">
        <f>J67</f>
        <v>0</v>
      </c>
    </row>
    <row r="67" spans="1:10" ht="37.5" customHeight="1" x14ac:dyDescent="0.2">
      <c r="A67" s="8" t="s">
        <v>69</v>
      </c>
      <c r="B67" s="9" t="s">
        <v>795</v>
      </c>
      <c r="C67" s="9"/>
      <c r="D67" s="9"/>
      <c r="E67" s="24">
        <f t="shared" si="2"/>
        <v>10</v>
      </c>
      <c r="F67" s="24">
        <f>F68</f>
        <v>10</v>
      </c>
      <c r="G67" s="24">
        <f>G68</f>
        <v>0</v>
      </c>
      <c r="H67" s="24">
        <f t="shared" si="1"/>
        <v>10</v>
      </c>
      <c r="I67" s="24">
        <f>I68</f>
        <v>10</v>
      </c>
      <c r="J67" s="24">
        <f>J68</f>
        <v>0</v>
      </c>
    </row>
    <row r="68" spans="1:10" ht="65.25" customHeight="1" x14ac:dyDescent="0.2">
      <c r="A68" s="8" t="s">
        <v>23</v>
      </c>
      <c r="B68" s="9" t="s">
        <v>795</v>
      </c>
      <c r="C68" s="9" t="s">
        <v>16</v>
      </c>
      <c r="D68" s="9" t="s">
        <v>26</v>
      </c>
      <c r="E68" s="24">
        <f t="shared" si="2"/>
        <v>10</v>
      </c>
      <c r="F68" s="24">
        <v>10</v>
      </c>
      <c r="G68" s="24"/>
      <c r="H68" s="24">
        <f t="shared" si="1"/>
        <v>10</v>
      </c>
      <c r="I68" s="24">
        <v>10</v>
      </c>
      <c r="J68" s="24"/>
    </row>
    <row r="69" spans="1:10" ht="235.9" customHeight="1" x14ac:dyDescent="0.2">
      <c r="A69" s="26" t="s">
        <v>793</v>
      </c>
      <c r="B69" s="18" t="s">
        <v>796</v>
      </c>
      <c r="C69" s="9"/>
      <c r="D69" s="9"/>
      <c r="E69" s="22">
        <f t="shared" si="2"/>
        <v>10</v>
      </c>
      <c r="F69" s="22">
        <f>F70</f>
        <v>10</v>
      </c>
      <c r="G69" s="22">
        <f>G70</f>
        <v>0</v>
      </c>
      <c r="H69" s="22">
        <f t="shared" si="1"/>
        <v>10</v>
      </c>
      <c r="I69" s="22">
        <f>I70</f>
        <v>10</v>
      </c>
      <c r="J69" s="22">
        <f>J70</f>
        <v>0</v>
      </c>
    </row>
    <row r="70" spans="1:10" ht="35.25" customHeight="1" x14ac:dyDescent="0.2">
      <c r="A70" s="8" t="s">
        <v>69</v>
      </c>
      <c r="B70" s="9" t="s">
        <v>797</v>
      </c>
      <c r="C70" s="9"/>
      <c r="D70" s="9"/>
      <c r="E70" s="24">
        <f t="shared" si="2"/>
        <v>10</v>
      </c>
      <c r="F70" s="24">
        <f>F71</f>
        <v>10</v>
      </c>
      <c r="G70" s="24">
        <f>G71</f>
        <v>0</v>
      </c>
      <c r="H70" s="24">
        <f t="shared" si="1"/>
        <v>10</v>
      </c>
      <c r="I70" s="24">
        <f>I71</f>
        <v>10</v>
      </c>
      <c r="J70" s="24">
        <f>J71</f>
        <v>0</v>
      </c>
    </row>
    <row r="71" spans="1:10" ht="60.75" customHeight="1" x14ac:dyDescent="0.2">
      <c r="A71" s="8" t="s">
        <v>23</v>
      </c>
      <c r="B71" s="9" t="s">
        <v>797</v>
      </c>
      <c r="C71" s="9" t="s">
        <v>16</v>
      </c>
      <c r="D71" s="9" t="s">
        <v>26</v>
      </c>
      <c r="E71" s="24">
        <f t="shared" si="2"/>
        <v>10</v>
      </c>
      <c r="F71" s="24">
        <v>10</v>
      </c>
      <c r="G71" s="24"/>
      <c r="H71" s="24">
        <f t="shared" si="1"/>
        <v>10</v>
      </c>
      <c r="I71" s="24">
        <v>10</v>
      </c>
      <c r="J71" s="24"/>
    </row>
    <row r="72" spans="1:10" ht="106.5" customHeight="1" x14ac:dyDescent="0.2">
      <c r="A72" s="26" t="s">
        <v>731</v>
      </c>
      <c r="B72" s="18" t="s">
        <v>246</v>
      </c>
      <c r="C72" s="18"/>
      <c r="D72" s="9"/>
      <c r="E72" s="22">
        <f t="shared" si="2"/>
        <v>4982193.8999999994</v>
      </c>
      <c r="F72" s="23">
        <f>F73+F98+F137+F173+F180+F197+F207</f>
        <v>1587031.7</v>
      </c>
      <c r="G72" s="22">
        <f>G73+G98+G137+G173+G180+G197+G207</f>
        <v>3395162.1999999997</v>
      </c>
      <c r="H72" s="22">
        <f t="shared" si="1"/>
        <v>5307905.0999999996</v>
      </c>
      <c r="I72" s="23">
        <f>I73+I98+I137+I173+I180+I197+I207</f>
        <v>1515149</v>
      </c>
      <c r="J72" s="22">
        <f>J73+J98+J137+J173+J180+J197+J207</f>
        <v>3792756.1</v>
      </c>
    </row>
    <row r="73" spans="1:10" ht="69.75" customHeight="1" x14ac:dyDescent="0.2">
      <c r="A73" s="26" t="s">
        <v>247</v>
      </c>
      <c r="B73" s="18" t="s">
        <v>248</v>
      </c>
      <c r="C73" s="18"/>
      <c r="D73" s="9"/>
      <c r="E73" s="22">
        <f t="shared" si="2"/>
        <v>1749671.7</v>
      </c>
      <c r="F73" s="23">
        <f>F74+F77+F80+F85+F88+F93</f>
        <v>583935.69999999995</v>
      </c>
      <c r="G73" s="22">
        <f>G74+G77+G80+G85+G88+G93</f>
        <v>1165736</v>
      </c>
      <c r="H73" s="22">
        <f t="shared" si="1"/>
        <v>2130918</v>
      </c>
      <c r="I73" s="23">
        <f>I74+I77+I80+I85+I88+I93</f>
        <v>570672</v>
      </c>
      <c r="J73" s="22">
        <f>J74+J77+J80+J85+J88+J93</f>
        <v>1560246</v>
      </c>
    </row>
    <row r="74" spans="1:10" ht="222.6" customHeight="1" x14ac:dyDescent="0.2">
      <c r="A74" s="26" t="s">
        <v>249</v>
      </c>
      <c r="B74" s="18" t="s">
        <v>250</v>
      </c>
      <c r="C74" s="9"/>
      <c r="D74" s="9"/>
      <c r="E74" s="22">
        <f t="shared" si="2"/>
        <v>992272</v>
      </c>
      <c r="F74" s="23">
        <f>F75</f>
        <v>0</v>
      </c>
      <c r="G74" s="22">
        <f>G75</f>
        <v>992272</v>
      </c>
      <c r="H74" s="22">
        <f t="shared" si="1"/>
        <v>1372801</v>
      </c>
      <c r="I74" s="23">
        <f>I75</f>
        <v>0</v>
      </c>
      <c r="J74" s="22">
        <f>J75</f>
        <v>1372801</v>
      </c>
    </row>
    <row r="75" spans="1:10" ht="188.25" customHeight="1" x14ac:dyDescent="0.2">
      <c r="A75" s="27" t="s">
        <v>251</v>
      </c>
      <c r="B75" s="9" t="s">
        <v>252</v>
      </c>
      <c r="C75" s="9"/>
      <c r="D75" s="9"/>
      <c r="E75" s="24">
        <f t="shared" si="2"/>
        <v>992272</v>
      </c>
      <c r="F75" s="25">
        <f>F76</f>
        <v>0</v>
      </c>
      <c r="G75" s="24">
        <f>G76</f>
        <v>992272</v>
      </c>
      <c r="H75" s="24">
        <f t="shared" si="1"/>
        <v>1372801</v>
      </c>
      <c r="I75" s="25">
        <f>I76</f>
        <v>0</v>
      </c>
      <c r="J75" s="24">
        <f>J76</f>
        <v>1372801</v>
      </c>
    </row>
    <row r="76" spans="1:10" ht="99" customHeight="1" x14ac:dyDescent="0.2">
      <c r="A76" s="9" t="s">
        <v>21</v>
      </c>
      <c r="B76" s="9" t="s">
        <v>252</v>
      </c>
      <c r="C76" s="9" t="s">
        <v>17</v>
      </c>
      <c r="D76" s="9" t="s">
        <v>28</v>
      </c>
      <c r="E76" s="24">
        <f t="shared" si="2"/>
        <v>992272</v>
      </c>
      <c r="F76" s="25"/>
      <c r="G76" s="24">
        <v>992272</v>
      </c>
      <c r="H76" s="24">
        <f t="shared" si="1"/>
        <v>1372801</v>
      </c>
      <c r="I76" s="25"/>
      <c r="J76" s="24">
        <v>1372801</v>
      </c>
    </row>
    <row r="77" spans="1:10" ht="201.6" customHeight="1" x14ac:dyDescent="0.2">
      <c r="A77" s="18" t="s">
        <v>703</v>
      </c>
      <c r="B77" s="18" t="s">
        <v>253</v>
      </c>
      <c r="C77" s="9"/>
      <c r="D77" s="9"/>
      <c r="E77" s="22">
        <f t="shared" si="2"/>
        <v>70023</v>
      </c>
      <c r="F77" s="23">
        <f>F78</f>
        <v>0</v>
      </c>
      <c r="G77" s="22">
        <f>G78</f>
        <v>70023</v>
      </c>
      <c r="H77" s="22">
        <f t="shared" ref="H77:H79" si="3">I77+J77</f>
        <v>70023</v>
      </c>
      <c r="I77" s="23">
        <f>I78</f>
        <v>0</v>
      </c>
      <c r="J77" s="22">
        <f>J78</f>
        <v>70023</v>
      </c>
    </row>
    <row r="78" spans="1:10" ht="157.5" customHeight="1" x14ac:dyDescent="0.2">
      <c r="A78" s="7" t="s">
        <v>254</v>
      </c>
      <c r="B78" s="9" t="s">
        <v>255</v>
      </c>
      <c r="C78" s="18"/>
      <c r="D78" s="9"/>
      <c r="E78" s="24">
        <f t="shared" si="2"/>
        <v>70023</v>
      </c>
      <c r="F78" s="25">
        <f>F79</f>
        <v>0</v>
      </c>
      <c r="G78" s="24">
        <f>G79</f>
        <v>70023</v>
      </c>
      <c r="H78" s="24">
        <f t="shared" si="3"/>
        <v>70023</v>
      </c>
      <c r="I78" s="25">
        <f>I79</f>
        <v>0</v>
      </c>
      <c r="J78" s="24">
        <f>J79</f>
        <v>70023</v>
      </c>
    </row>
    <row r="79" spans="1:10" ht="55.5" customHeight="1" x14ac:dyDescent="0.2">
      <c r="A79" s="7" t="s">
        <v>30</v>
      </c>
      <c r="B79" s="9" t="s">
        <v>255</v>
      </c>
      <c r="C79" s="9" t="s">
        <v>19</v>
      </c>
      <c r="D79" s="9" t="s">
        <v>8</v>
      </c>
      <c r="E79" s="24">
        <f t="shared" si="2"/>
        <v>70023</v>
      </c>
      <c r="F79" s="25"/>
      <c r="G79" s="24">
        <v>70023</v>
      </c>
      <c r="H79" s="24">
        <f t="shared" si="3"/>
        <v>70023</v>
      </c>
      <c r="I79" s="25"/>
      <c r="J79" s="24">
        <v>70023</v>
      </c>
    </row>
    <row r="80" spans="1:10" ht="137.44999999999999" customHeight="1" x14ac:dyDescent="0.2">
      <c r="A80" s="26" t="s">
        <v>704</v>
      </c>
      <c r="B80" s="18" t="s">
        <v>256</v>
      </c>
      <c r="C80" s="18"/>
      <c r="D80" s="18"/>
      <c r="E80" s="22">
        <f>F80+G80</f>
        <v>140901.70000000001</v>
      </c>
      <c r="F80" s="22">
        <f>F81+F83</f>
        <v>40683.699999999997</v>
      </c>
      <c r="G80" s="22">
        <f>G81+G83</f>
        <v>100218</v>
      </c>
      <c r="H80" s="22">
        <f>I80+J80</f>
        <v>136508</v>
      </c>
      <c r="I80" s="22">
        <f>I81+I83</f>
        <v>22326</v>
      </c>
      <c r="J80" s="22">
        <f>J81+J83</f>
        <v>114182</v>
      </c>
    </row>
    <row r="81" spans="1:10" ht="148.15" customHeight="1" x14ac:dyDescent="0.2">
      <c r="A81" s="9" t="s">
        <v>827</v>
      </c>
      <c r="B81" s="9" t="s">
        <v>898</v>
      </c>
      <c r="C81" s="9"/>
      <c r="D81" s="9"/>
      <c r="E81" s="24">
        <f t="shared" si="2"/>
        <v>100218</v>
      </c>
      <c r="F81" s="24">
        <f>F82</f>
        <v>0</v>
      </c>
      <c r="G81" s="24">
        <f>G82</f>
        <v>100218</v>
      </c>
      <c r="H81" s="24">
        <f t="shared" ref="H81:H82" si="4">I81+J81</f>
        <v>114182</v>
      </c>
      <c r="I81" s="24">
        <f>I82</f>
        <v>0</v>
      </c>
      <c r="J81" s="24">
        <f>J82</f>
        <v>114182</v>
      </c>
    </row>
    <row r="82" spans="1:10" ht="72.75" customHeight="1" x14ac:dyDescent="0.2">
      <c r="A82" s="9" t="s">
        <v>23</v>
      </c>
      <c r="B82" s="9" t="s">
        <v>898</v>
      </c>
      <c r="C82" s="9" t="s">
        <v>16</v>
      </c>
      <c r="D82" s="9" t="s">
        <v>28</v>
      </c>
      <c r="E82" s="24">
        <f>F82+G82</f>
        <v>100218</v>
      </c>
      <c r="F82" s="25"/>
      <c r="G82" s="24">
        <f>254229-77334-66239-10438</f>
        <v>100218</v>
      </c>
      <c r="H82" s="24">
        <f t="shared" si="4"/>
        <v>114182</v>
      </c>
      <c r="I82" s="25"/>
      <c r="J82" s="24">
        <f>200932+39319-53136-72933</f>
        <v>114182</v>
      </c>
    </row>
    <row r="83" spans="1:10" ht="152.25" customHeight="1" x14ac:dyDescent="0.2">
      <c r="A83" s="9" t="s">
        <v>827</v>
      </c>
      <c r="B83" s="9" t="s">
        <v>899</v>
      </c>
      <c r="C83" s="9"/>
      <c r="D83" s="9"/>
      <c r="E83" s="24">
        <f t="shared" si="2"/>
        <v>40683.699999999997</v>
      </c>
      <c r="F83" s="24">
        <f>F84</f>
        <v>40683.699999999997</v>
      </c>
      <c r="G83" s="24">
        <f>G84</f>
        <v>0</v>
      </c>
      <c r="H83" s="24">
        <f t="shared" ref="H83:H106" si="5">I83+J83</f>
        <v>22326</v>
      </c>
      <c r="I83" s="24">
        <f>I84</f>
        <v>22326</v>
      </c>
      <c r="J83" s="24">
        <f>J84</f>
        <v>0</v>
      </c>
    </row>
    <row r="84" spans="1:10" ht="73.5" customHeight="1" x14ac:dyDescent="0.2">
      <c r="A84" s="9" t="s">
        <v>23</v>
      </c>
      <c r="B84" s="9" t="s">
        <v>899</v>
      </c>
      <c r="C84" s="9" t="s">
        <v>16</v>
      </c>
      <c r="D84" s="9" t="s">
        <v>28</v>
      </c>
      <c r="E84" s="24">
        <f t="shared" si="2"/>
        <v>40683.699999999997</v>
      </c>
      <c r="F84" s="24">
        <f>38220.7+3124-661</f>
        <v>40683.699999999997</v>
      </c>
      <c r="G84" s="24"/>
      <c r="H84" s="24">
        <f t="shared" si="5"/>
        <v>22326</v>
      </c>
      <c r="I84" s="25">
        <v>22326</v>
      </c>
      <c r="J84" s="24"/>
    </row>
    <row r="85" spans="1:10" ht="171.6" customHeight="1" x14ac:dyDescent="0.2">
      <c r="A85" s="18" t="s">
        <v>705</v>
      </c>
      <c r="B85" s="18" t="s">
        <v>257</v>
      </c>
      <c r="C85" s="9"/>
      <c r="D85" s="9"/>
      <c r="E85" s="22">
        <f t="shared" ref="E85:E106" si="6">F85+G85</f>
        <v>540937</v>
      </c>
      <c r="F85" s="23">
        <f>F86</f>
        <v>540937</v>
      </c>
      <c r="G85" s="22">
        <f>G86</f>
        <v>0</v>
      </c>
      <c r="H85" s="22">
        <f t="shared" si="5"/>
        <v>546031</v>
      </c>
      <c r="I85" s="23">
        <f>I86</f>
        <v>546031</v>
      </c>
      <c r="J85" s="22">
        <f>J86</f>
        <v>0</v>
      </c>
    </row>
    <row r="86" spans="1:10" ht="90" customHeight="1" x14ac:dyDescent="0.2">
      <c r="A86" s="27" t="s">
        <v>61</v>
      </c>
      <c r="B86" s="9" t="s">
        <v>258</v>
      </c>
      <c r="C86" s="9"/>
      <c r="D86" s="9"/>
      <c r="E86" s="24">
        <f t="shared" si="6"/>
        <v>540937</v>
      </c>
      <c r="F86" s="25">
        <f>F87</f>
        <v>540937</v>
      </c>
      <c r="G86" s="24">
        <f>G87</f>
        <v>0</v>
      </c>
      <c r="H86" s="24">
        <f t="shared" si="5"/>
        <v>546031</v>
      </c>
      <c r="I86" s="25">
        <f>I87</f>
        <v>546031</v>
      </c>
      <c r="J86" s="24">
        <f>J87</f>
        <v>0</v>
      </c>
    </row>
    <row r="87" spans="1:10" ht="109.9" customHeight="1" x14ac:dyDescent="0.2">
      <c r="A87" s="9" t="s">
        <v>21</v>
      </c>
      <c r="B87" s="9" t="s">
        <v>258</v>
      </c>
      <c r="C87" s="9" t="s">
        <v>17</v>
      </c>
      <c r="D87" s="9" t="s">
        <v>28</v>
      </c>
      <c r="E87" s="24">
        <f t="shared" si="6"/>
        <v>540937</v>
      </c>
      <c r="F87" s="24">
        <f>608700-154-16796+91-38149-12755</f>
        <v>540937</v>
      </c>
      <c r="G87" s="24"/>
      <c r="H87" s="24">
        <f t="shared" si="5"/>
        <v>546031</v>
      </c>
      <c r="I87" s="24">
        <f>600845-154-16602+91-38149</f>
        <v>546031</v>
      </c>
      <c r="J87" s="24"/>
    </row>
    <row r="88" spans="1:10" ht="117.75" customHeight="1" x14ac:dyDescent="0.2">
      <c r="A88" s="18" t="s">
        <v>259</v>
      </c>
      <c r="B88" s="18" t="s">
        <v>260</v>
      </c>
      <c r="C88" s="18"/>
      <c r="D88" s="18"/>
      <c r="E88" s="22">
        <f t="shared" si="6"/>
        <v>4596</v>
      </c>
      <c r="F88" s="23">
        <f>F89+F91</f>
        <v>2298</v>
      </c>
      <c r="G88" s="23">
        <f>G89+G91</f>
        <v>2298</v>
      </c>
      <c r="H88" s="22">
        <f t="shared" si="5"/>
        <v>4596</v>
      </c>
      <c r="I88" s="23">
        <f>I89+I91</f>
        <v>2298</v>
      </c>
      <c r="J88" s="23">
        <f>J89+J91</f>
        <v>2298</v>
      </c>
    </row>
    <row r="89" spans="1:10" ht="75" customHeight="1" x14ac:dyDescent="0.2">
      <c r="A89" s="7" t="s">
        <v>261</v>
      </c>
      <c r="B89" s="9" t="s">
        <v>698</v>
      </c>
      <c r="C89" s="9"/>
      <c r="D89" s="9"/>
      <c r="E89" s="24">
        <f t="shared" si="6"/>
        <v>2298</v>
      </c>
      <c r="F89" s="25">
        <f>F90</f>
        <v>2298</v>
      </c>
      <c r="G89" s="24">
        <f>G90</f>
        <v>0</v>
      </c>
      <c r="H89" s="24">
        <f t="shared" si="5"/>
        <v>2298</v>
      </c>
      <c r="I89" s="25">
        <f>I90</f>
        <v>2298</v>
      </c>
      <c r="J89" s="24">
        <f>J90</f>
        <v>0</v>
      </c>
    </row>
    <row r="90" spans="1:10" ht="58.5" customHeight="1" x14ac:dyDescent="0.2">
      <c r="A90" s="7" t="s">
        <v>30</v>
      </c>
      <c r="B90" s="9" t="s">
        <v>698</v>
      </c>
      <c r="C90" s="9" t="s">
        <v>19</v>
      </c>
      <c r="D90" s="9" t="s">
        <v>8</v>
      </c>
      <c r="E90" s="24">
        <f t="shared" si="6"/>
        <v>2298</v>
      </c>
      <c r="F90" s="24">
        <v>2298</v>
      </c>
      <c r="G90" s="24"/>
      <c r="H90" s="24">
        <f t="shared" si="5"/>
        <v>2298</v>
      </c>
      <c r="I90" s="24">
        <v>2298</v>
      </c>
      <c r="J90" s="24"/>
    </row>
    <row r="91" spans="1:10" ht="72" customHeight="1" x14ac:dyDescent="0.2">
      <c r="A91" s="27" t="s">
        <v>261</v>
      </c>
      <c r="B91" s="9" t="s">
        <v>927</v>
      </c>
      <c r="C91" s="9"/>
      <c r="D91" s="9"/>
      <c r="E91" s="24">
        <f t="shared" si="6"/>
        <v>2298</v>
      </c>
      <c r="F91" s="24">
        <f>F92</f>
        <v>0</v>
      </c>
      <c r="G91" s="24">
        <f>G92</f>
        <v>2298</v>
      </c>
      <c r="H91" s="24">
        <f t="shared" si="5"/>
        <v>2298</v>
      </c>
      <c r="I91" s="24">
        <f>I92</f>
        <v>0</v>
      </c>
      <c r="J91" s="24">
        <f>J92</f>
        <v>2298</v>
      </c>
    </row>
    <row r="92" spans="1:10" ht="54" customHeight="1" x14ac:dyDescent="0.2">
      <c r="A92" s="7" t="s">
        <v>30</v>
      </c>
      <c r="B92" s="9" t="s">
        <v>927</v>
      </c>
      <c r="C92" s="9" t="s">
        <v>19</v>
      </c>
      <c r="D92" s="9" t="s">
        <v>8</v>
      </c>
      <c r="E92" s="24">
        <f t="shared" si="6"/>
        <v>2298</v>
      </c>
      <c r="F92" s="24"/>
      <c r="G92" s="24">
        <v>2298</v>
      </c>
      <c r="H92" s="24">
        <f t="shared" si="5"/>
        <v>2298</v>
      </c>
      <c r="I92" s="24"/>
      <c r="J92" s="24">
        <v>2298</v>
      </c>
    </row>
    <row r="93" spans="1:10" ht="381.6" customHeight="1" x14ac:dyDescent="0.2">
      <c r="A93" s="26" t="s">
        <v>706</v>
      </c>
      <c r="B93" s="18" t="s">
        <v>262</v>
      </c>
      <c r="C93" s="18"/>
      <c r="D93" s="18"/>
      <c r="E93" s="22">
        <f t="shared" si="6"/>
        <v>942</v>
      </c>
      <c r="F93" s="23">
        <f>F94+F96</f>
        <v>17</v>
      </c>
      <c r="G93" s="22">
        <f>G94+G96</f>
        <v>925</v>
      </c>
      <c r="H93" s="22">
        <f t="shared" si="5"/>
        <v>959</v>
      </c>
      <c r="I93" s="23">
        <f>I94+I96</f>
        <v>17</v>
      </c>
      <c r="J93" s="22">
        <f>J94+J96</f>
        <v>942</v>
      </c>
    </row>
    <row r="94" spans="1:10" ht="87.75" customHeight="1" x14ac:dyDescent="0.2">
      <c r="A94" s="7" t="s">
        <v>61</v>
      </c>
      <c r="B94" s="9" t="s">
        <v>947</v>
      </c>
      <c r="C94" s="9"/>
      <c r="D94" s="9"/>
      <c r="E94" s="24">
        <f t="shared" si="6"/>
        <v>17</v>
      </c>
      <c r="F94" s="25">
        <f>F95</f>
        <v>17</v>
      </c>
      <c r="G94" s="24">
        <f>G95</f>
        <v>0</v>
      </c>
      <c r="H94" s="24">
        <f t="shared" si="5"/>
        <v>17</v>
      </c>
      <c r="I94" s="25">
        <f>I95</f>
        <v>17</v>
      </c>
      <c r="J94" s="24">
        <f>J95</f>
        <v>0</v>
      </c>
    </row>
    <row r="95" spans="1:10" ht="100.5" customHeight="1" x14ac:dyDescent="0.2">
      <c r="A95" s="9" t="s">
        <v>21</v>
      </c>
      <c r="B95" s="9" t="s">
        <v>947</v>
      </c>
      <c r="C95" s="9" t="s">
        <v>17</v>
      </c>
      <c r="D95" s="9" t="s">
        <v>11</v>
      </c>
      <c r="E95" s="24">
        <f t="shared" si="6"/>
        <v>17</v>
      </c>
      <c r="F95" s="24">
        <v>17</v>
      </c>
      <c r="G95" s="24"/>
      <c r="H95" s="24">
        <f t="shared" si="5"/>
        <v>17</v>
      </c>
      <c r="I95" s="24">
        <v>17</v>
      </c>
      <c r="J95" s="24"/>
    </row>
    <row r="96" spans="1:10" ht="240" customHeight="1" x14ac:dyDescent="0.2">
      <c r="A96" s="7" t="s">
        <v>679</v>
      </c>
      <c r="B96" s="9" t="s">
        <v>263</v>
      </c>
      <c r="C96" s="9"/>
      <c r="D96" s="9"/>
      <c r="E96" s="24">
        <f t="shared" si="6"/>
        <v>925</v>
      </c>
      <c r="F96" s="25">
        <f>F97</f>
        <v>0</v>
      </c>
      <c r="G96" s="24">
        <f>G97</f>
        <v>925</v>
      </c>
      <c r="H96" s="24">
        <f t="shared" si="5"/>
        <v>942</v>
      </c>
      <c r="I96" s="25">
        <f>I97</f>
        <v>0</v>
      </c>
      <c r="J96" s="24">
        <f>J97</f>
        <v>942</v>
      </c>
    </row>
    <row r="97" spans="1:10" ht="105" customHeight="1" x14ac:dyDescent="0.2">
      <c r="A97" s="9" t="s">
        <v>21</v>
      </c>
      <c r="B97" s="9" t="s">
        <v>263</v>
      </c>
      <c r="C97" s="9" t="s">
        <v>17</v>
      </c>
      <c r="D97" s="9" t="s">
        <v>11</v>
      </c>
      <c r="E97" s="24">
        <f t="shared" si="6"/>
        <v>925</v>
      </c>
      <c r="F97" s="25"/>
      <c r="G97" s="24">
        <v>925</v>
      </c>
      <c r="H97" s="24">
        <f t="shared" si="5"/>
        <v>942</v>
      </c>
      <c r="I97" s="25"/>
      <c r="J97" s="24">
        <v>942</v>
      </c>
    </row>
    <row r="98" spans="1:10" ht="54.75" customHeight="1" x14ac:dyDescent="0.2">
      <c r="A98" s="26" t="s">
        <v>264</v>
      </c>
      <c r="B98" s="18" t="s">
        <v>265</v>
      </c>
      <c r="C98" s="9"/>
      <c r="D98" s="9"/>
      <c r="E98" s="22">
        <f t="shared" si="6"/>
        <v>2596431.4</v>
      </c>
      <c r="F98" s="22">
        <f>F99+F102+F107+F112+F115+F118+F121+F124+F129+F134</f>
        <v>408194</v>
      </c>
      <c r="G98" s="22">
        <f>G99+G102+G107+G112+G115+G118+G121+G124+G129+G134</f>
        <v>2188237.4</v>
      </c>
      <c r="H98" s="22">
        <f t="shared" si="5"/>
        <v>2667286.1</v>
      </c>
      <c r="I98" s="22">
        <f>I99+I102+I107+I112+I115+I118+I121+I124+I129+I134</f>
        <v>439233</v>
      </c>
      <c r="J98" s="22">
        <f>J99+J102+J107+J112+J115+J118+J121+J124+J129+J134</f>
        <v>2228053.1</v>
      </c>
    </row>
    <row r="99" spans="1:10" ht="223.5" customHeight="1" x14ac:dyDescent="0.2">
      <c r="A99" s="26" t="s">
        <v>864</v>
      </c>
      <c r="B99" s="18" t="s">
        <v>266</v>
      </c>
      <c r="C99" s="28"/>
      <c r="D99" s="18"/>
      <c r="E99" s="22">
        <f t="shared" si="6"/>
        <v>1940845</v>
      </c>
      <c r="F99" s="23">
        <f>F100</f>
        <v>0</v>
      </c>
      <c r="G99" s="22">
        <f>G100</f>
        <v>1940845</v>
      </c>
      <c r="H99" s="22">
        <f t="shared" si="5"/>
        <v>1971991</v>
      </c>
      <c r="I99" s="23">
        <f>I100</f>
        <v>0</v>
      </c>
      <c r="J99" s="22">
        <f>J100</f>
        <v>1971991</v>
      </c>
    </row>
    <row r="100" spans="1:10" ht="69.75" customHeight="1" x14ac:dyDescent="0.2">
      <c r="A100" s="7" t="s">
        <v>267</v>
      </c>
      <c r="B100" s="9" t="s">
        <v>268</v>
      </c>
      <c r="C100" s="28"/>
      <c r="D100" s="18"/>
      <c r="E100" s="24">
        <f t="shared" si="6"/>
        <v>1940845</v>
      </c>
      <c r="F100" s="25">
        <f>F101</f>
        <v>0</v>
      </c>
      <c r="G100" s="24">
        <f>G101</f>
        <v>1940845</v>
      </c>
      <c r="H100" s="24">
        <f t="shared" si="5"/>
        <v>1971991</v>
      </c>
      <c r="I100" s="25">
        <f>I101</f>
        <v>0</v>
      </c>
      <c r="J100" s="24">
        <f>J101</f>
        <v>1971991</v>
      </c>
    </row>
    <row r="101" spans="1:10" ht="100.5" customHeight="1" x14ac:dyDescent="0.2">
      <c r="A101" s="9" t="s">
        <v>21</v>
      </c>
      <c r="B101" s="9" t="s">
        <v>268</v>
      </c>
      <c r="C101" s="9" t="s">
        <v>17</v>
      </c>
      <c r="D101" s="9" t="s">
        <v>27</v>
      </c>
      <c r="E101" s="24">
        <f t="shared" si="6"/>
        <v>1940845</v>
      </c>
      <c r="F101" s="25"/>
      <c r="G101" s="24">
        <f>1962115-21270</f>
        <v>1940845</v>
      </c>
      <c r="H101" s="24">
        <f t="shared" si="5"/>
        <v>1971991</v>
      </c>
      <c r="I101" s="25"/>
      <c r="J101" s="24">
        <f>1974934-2943</f>
        <v>1971991</v>
      </c>
    </row>
    <row r="102" spans="1:10" ht="201" customHeight="1" x14ac:dyDescent="0.2">
      <c r="A102" s="18" t="s">
        <v>882</v>
      </c>
      <c r="B102" s="18" t="s">
        <v>269</v>
      </c>
      <c r="C102" s="9"/>
      <c r="D102" s="9"/>
      <c r="E102" s="22">
        <f t="shared" si="6"/>
        <v>250293</v>
      </c>
      <c r="F102" s="23">
        <f>F103+F105</f>
        <v>250293</v>
      </c>
      <c r="G102" s="23">
        <f>G103+G105</f>
        <v>0</v>
      </c>
      <c r="H102" s="22">
        <f t="shared" si="5"/>
        <v>249012</v>
      </c>
      <c r="I102" s="23">
        <f>I103+I105</f>
        <v>249012</v>
      </c>
      <c r="J102" s="23">
        <f>J103+J105</f>
        <v>0</v>
      </c>
    </row>
    <row r="103" spans="1:10" ht="88.5" customHeight="1" x14ac:dyDescent="0.2">
      <c r="A103" s="7" t="s">
        <v>61</v>
      </c>
      <c r="B103" s="9" t="s">
        <v>270</v>
      </c>
      <c r="C103" s="9"/>
      <c r="D103" s="9"/>
      <c r="E103" s="24">
        <f t="shared" si="6"/>
        <v>245893</v>
      </c>
      <c r="F103" s="29">
        <f>F104</f>
        <v>245893</v>
      </c>
      <c r="G103" s="30">
        <f>G104</f>
        <v>0</v>
      </c>
      <c r="H103" s="24">
        <f t="shared" si="5"/>
        <v>244612</v>
      </c>
      <c r="I103" s="29">
        <f>I104</f>
        <v>244612</v>
      </c>
      <c r="J103" s="30">
        <f>J104</f>
        <v>0</v>
      </c>
    </row>
    <row r="104" spans="1:10" ht="105" customHeight="1" x14ac:dyDescent="0.2">
      <c r="A104" s="9" t="s">
        <v>21</v>
      </c>
      <c r="B104" s="9" t="s">
        <v>270</v>
      </c>
      <c r="C104" s="9" t="s">
        <v>17</v>
      </c>
      <c r="D104" s="9" t="s">
        <v>27</v>
      </c>
      <c r="E104" s="24">
        <f t="shared" si="6"/>
        <v>245893</v>
      </c>
      <c r="F104" s="24">
        <v>245893</v>
      </c>
      <c r="G104" s="24"/>
      <c r="H104" s="24">
        <f t="shared" si="5"/>
        <v>244612</v>
      </c>
      <c r="I104" s="24">
        <v>244612</v>
      </c>
      <c r="J104" s="24"/>
    </row>
    <row r="105" spans="1:10" ht="138" customHeight="1" x14ac:dyDescent="0.2">
      <c r="A105" s="8" t="s">
        <v>857</v>
      </c>
      <c r="B105" s="9" t="s">
        <v>271</v>
      </c>
      <c r="C105" s="9"/>
      <c r="D105" s="9"/>
      <c r="E105" s="24">
        <f t="shared" si="6"/>
        <v>4400</v>
      </c>
      <c r="F105" s="25">
        <f>F106</f>
        <v>4400</v>
      </c>
      <c r="G105" s="24">
        <f>G106</f>
        <v>0</v>
      </c>
      <c r="H105" s="24">
        <f t="shared" si="5"/>
        <v>4400</v>
      </c>
      <c r="I105" s="25">
        <f>I106</f>
        <v>4400</v>
      </c>
      <c r="J105" s="24">
        <f>J106</f>
        <v>0</v>
      </c>
    </row>
    <row r="106" spans="1:10" ht="103.5" customHeight="1" x14ac:dyDescent="0.2">
      <c r="A106" s="9" t="s">
        <v>21</v>
      </c>
      <c r="B106" s="9" t="s">
        <v>271</v>
      </c>
      <c r="C106" s="9" t="s">
        <v>17</v>
      </c>
      <c r="D106" s="9" t="s">
        <v>27</v>
      </c>
      <c r="E106" s="24">
        <f t="shared" si="6"/>
        <v>4400</v>
      </c>
      <c r="F106" s="24">
        <v>4400</v>
      </c>
      <c r="G106" s="24"/>
      <c r="H106" s="24">
        <f t="shared" si="5"/>
        <v>4400</v>
      </c>
      <c r="I106" s="24">
        <v>4400</v>
      </c>
      <c r="J106" s="24"/>
    </row>
    <row r="107" spans="1:10" ht="135.75" customHeight="1" x14ac:dyDescent="0.2">
      <c r="A107" s="17" t="s">
        <v>707</v>
      </c>
      <c r="B107" s="18" t="s">
        <v>614</v>
      </c>
      <c r="C107" s="9"/>
      <c r="D107" s="9"/>
      <c r="E107" s="23">
        <f>F107+G107</f>
        <v>158408</v>
      </c>
      <c r="F107" s="23">
        <f>F108+F110</f>
        <v>18461</v>
      </c>
      <c r="G107" s="23">
        <f>G108+G110</f>
        <v>139947</v>
      </c>
      <c r="H107" s="23">
        <f>I107+J107</f>
        <v>197578.60000000003</v>
      </c>
      <c r="I107" s="23">
        <f>I108+I110</f>
        <v>50607</v>
      </c>
      <c r="J107" s="23">
        <f>J108+J110</f>
        <v>146971.60000000003</v>
      </c>
    </row>
    <row r="108" spans="1:10" ht="153" customHeight="1" x14ac:dyDescent="0.2">
      <c r="A108" s="9" t="s">
        <v>685</v>
      </c>
      <c r="B108" s="9" t="s">
        <v>686</v>
      </c>
      <c r="C108" s="9"/>
      <c r="D108" s="9"/>
      <c r="E108" s="24">
        <f t="shared" ref="E108:J108" si="7">E109</f>
        <v>139947</v>
      </c>
      <c r="F108" s="24">
        <f t="shared" si="7"/>
        <v>0</v>
      </c>
      <c r="G108" s="24">
        <f t="shared" si="7"/>
        <v>139947</v>
      </c>
      <c r="H108" s="24">
        <f t="shared" si="7"/>
        <v>146971.60000000003</v>
      </c>
      <c r="I108" s="24">
        <f t="shared" si="7"/>
        <v>0</v>
      </c>
      <c r="J108" s="24">
        <f t="shared" si="7"/>
        <v>146971.60000000003</v>
      </c>
    </row>
    <row r="109" spans="1:10" ht="75" customHeight="1" x14ac:dyDescent="0.2">
      <c r="A109" s="9" t="s">
        <v>23</v>
      </c>
      <c r="B109" s="9" t="s">
        <v>686</v>
      </c>
      <c r="C109" s="9" t="s">
        <v>16</v>
      </c>
      <c r="D109" s="9" t="s">
        <v>27</v>
      </c>
      <c r="E109" s="24">
        <f t="shared" ref="E109:E111" si="8">F109+G109</f>
        <v>139947</v>
      </c>
      <c r="F109" s="25"/>
      <c r="G109" s="24">
        <f>166141+19568-45762</f>
        <v>139947</v>
      </c>
      <c r="H109" s="24">
        <f t="shared" ref="H109" si="9">I109+J109</f>
        <v>146971.60000000003</v>
      </c>
      <c r="I109" s="25"/>
      <c r="J109" s="24">
        <f>457029-222102.8+3069.1-8436.3-82587.4</f>
        <v>146971.60000000003</v>
      </c>
    </row>
    <row r="110" spans="1:10" ht="152.25" customHeight="1" x14ac:dyDescent="0.2">
      <c r="A110" s="9" t="s">
        <v>827</v>
      </c>
      <c r="B110" s="9" t="s">
        <v>836</v>
      </c>
      <c r="C110" s="9"/>
      <c r="D110" s="9"/>
      <c r="E110" s="24">
        <f t="shared" si="8"/>
        <v>18461</v>
      </c>
      <c r="F110" s="24">
        <f>F111</f>
        <v>18461</v>
      </c>
      <c r="G110" s="24">
        <f>G111</f>
        <v>0</v>
      </c>
      <c r="H110" s="24">
        <f t="shared" ref="H110:H166" si="10">I110+J110</f>
        <v>50607</v>
      </c>
      <c r="I110" s="24">
        <f>I111</f>
        <v>50607</v>
      </c>
      <c r="J110" s="24">
        <f>J111</f>
        <v>0</v>
      </c>
    </row>
    <row r="111" spans="1:10" ht="75" customHeight="1" x14ac:dyDescent="0.2">
      <c r="A111" s="9" t="s">
        <v>23</v>
      </c>
      <c r="B111" s="9" t="s">
        <v>836</v>
      </c>
      <c r="C111" s="9" t="s">
        <v>16</v>
      </c>
      <c r="D111" s="9" t="s">
        <v>27</v>
      </c>
      <c r="E111" s="24">
        <f t="shared" si="8"/>
        <v>18461</v>
      </c>
      <c r="F111" s="25">
        <v>18461</v>
      </c>
      <c r="G111" s="24"/>
      <c r="H111" s="24">
        <f t="shared" si="10"/>
        <v>50607</v>
      </c>
      <c r="I111" s="25">
        <f>50781-174</f>
        <v>50607</v>
      </c>
      <c r="J111" s="24"/>
    </row>
    <row r="112" spans="1:10" ht="225.75" customHeight="1" x14ac:dyDescent="0.2">
      <c r="A112" s="18" t="s">
        <v>272</v>
      </c>
      <c r="B112" s="18" t="s">
        <v>273</v>
      </c>
      <c r="C112" s="9"/>
      <c r="D112" s="9"/>
      <c r="E112" s="22">
        <f t="shared" ref="E112:E148" si="11">F112+G112</f>
        <v>134918</v>
      </c>
      <c r="F112" s="23">
        <f>F113</f>
        <v>134918</v>
      </c>
      <c r="G112" s="22">
        <f>G113</f>
        <v>0</v>
      </c>
      <c r="H112" s="22">
        <f t="shared" si="10"/>
        <v>134918</v>
      </c>
      <c r="I112" s="23">
        <f>I113</f>
        <v>134918</v>
      </c>
      <c r="J112" s="22">
        <f>J113</f>
        <v>0</v>
      </c>
    </row>
    <row r="113" spans="1:10" ht="87.75" customHeight="1" x14ac:dyDescent="0.2">
      <c r="A113" s="7" t="s">
        <v>61</v>
      </c>
      <c r="B113" s="9" t="s">
        <v>274</v>
      </c>
      <c r="C113" s="9"/>
      <c r="D113" s="9"/>
      <c r="E113" s="24">
        <f t="shared" si="11"/>
        <v>134918</v>
      </c>
      <c r="F113" s="25">
        <f>F114</f>
        <v>134918</v>
      </c>
      <c r="G113" s="24">
        <f>G114</f>
        <v>0</v>
      </c>
      <c r="H113" s="24">
        <f t="shared" si="10"/>
        <v>134918</v>
      </c>
      <c r="I113" s="25">
        <f>I114</f>
        <v>134918</v>
      </c>
      <c r="J113" s="24">
        <f>J114</f>
        <v>0</v>
      </c>
    </row>
    <row r="114" spans="1:10" ht="102.75" customHeight="1" x14ac:dyDescent="0.2">
      <c r="A114" s="9" t="s">
        <v>21</v>
      </c>
      <c r="B114" s="9" t="s">
        <v>274</v>
      </c>
      <c r="C114" s="9" t="s">
        <v>17</v>
      </c>
      <c r="D114" s="9" t="s">
        <v>27</v>
      </c>
      <c r="E114" s="24">
        <f t="shared" si="11"/>
        <v>134918</v>
      </c>
      <c r="F114" s="24">
        <v>134918</v>
      </c>
      <c r="G114" s="24"/>
      <c r="H114" s="24">
        <f t="shared" si="10"/>
        <v>134918</v>
      </c>
      <c r="I114" s="24">
        <v>134918</v>
      </c>
      <c r="J114" s="24"/>
    </row>
    <row r="115" spans="1:10" ht="168.6" customHeight="1" x14ac:dyDescent="0.2">
      <c r="A115" s="18" t="s">
        <v>275</v>
      </c>
      <c r="B115" s="18" t="s">
        <v>276</v>
      </c>
      <c r="C115" s="9"/>
      <c r="D115" s="9"/>
      <c r="E115" s="22">
        <f t="shared" si="11"/>
        <v>677</v>
      </c>
      <c r="F115" s="23">
        <f>F116</f>
        <v>677</v>
      </c>
      <c r="G115" s="22">
        <f>G116</f>
        <v>0</v>
      </c>
      <c r="H115" s="22">
        <f t="shared" si="10"/>
        <v>677</v>
      </c>
      <c r="I115" s="23">
        <f>I116</f>
        <v>677</v>
      </c>
      <c r="J115" s="22">
        <f>J116</f>
        <v>0</v>
      </c>
    </row>
    <row r="116" spans="1:10" ht="37.5" customHeight="1" x14ac:dyDescent="0.2">
      <c r="A116" s="7" t="s">
        <v>69</v>
      </c>
      <c r="B116" s="9" t="s">
        <v>277</v>
      </c>
      <c r="C116" s="9"/>
      <c r="D116" s="9"/>
      <c r="E116" s="24">
        <f t="shared" si="11"/>
        <v>677</v>
      </c>
      <c r="F116" s="25">
        <f>F117</f>
        <v>677</v>
      </c>
      <c r="G116" s="24">
        <f>G117</f>
        <v>0</v>
      </c>
      <c r="H116" s="24">
        <f t="shared" si="10"/>
        <v>677</v>
      </c>
      <c r="I116" s="25">
        <f>I117</f>
        <v>677</v>
      </c>
      <c r="J116" s="24">
        <f>J117</f>
        <v>0</v>
      </c>
    </row>
    <row r="117" spans="1:10" ht="101.45" customHeight="1" x14ac:dyDescent="0.2">
      <c r="A117" s="9" t="s">
        <v>21</v>
      </c>
      <c r="B117" s="9" t="s">
        <v>277</v>
      </c>
      <c r="C117" s="9" t="s">
        <v>17</v>
      </c>
      <c r="D117" s="9" t="s">
        <v>27</v>
      </c>
      <c r="E117" s="24">
        <f t="shared" si="11"/>
        <v>677</v>
      </c>
      <c r="F117" s="24">
        <v>677</v>
      </c>
      <c r="G117" s="24"/>
      <c r="H117" s="24">
        <f t="shared" si="10"/>
        <v>677</v>
      </c>
      <c r="I117" s="24">
        <v>677</v>
      </c>
      <c r="J117" s="24"/>
    </row>
    <row r="118" spans="1:10" ht="150.75" customHeight="1" x14ac:dyDescent="0.2">
      <c r="A118" s="18" t="s">
        <v>708</v>
      </c>
      <c r="B118" s="18" t="s">
        <v>278</v>
      </c>
      <c r="C118" s="9"/>
      <c r="D118" s="9"/>
      <c r="E118" s="22">
        <f t="shared" si="11"/>
        <v>960</v>
      </c>
      <c r="F118" s="23">
        <f>F119</f>
        <v>960</v>
      </c>
      <c r="G118" s="22">
        <f>G119</f>
        <v>0</v>
      </c>
      <c r="H118" s="22">
        <f t="shared" si="10"/>
        <v>960</v>
      </c>
      <c r="I118" s="23">
        <f>I119</f>
        <v>960</v>
      </c>
      <c r="J118" s="22">
        <f>J119</f>
        <v>0</v>
      </c>
    </row>
    <row r="119" spans="1:10" ht="234.6" customHeight="1" x14ac:dyDescent="0.2">
      <c r="A119" s="7" t="s">
        <v>709</v>
      </c>
      <c r="B119" s="9" t="s">
        <v>279</v>
      </c>
      <c r="C119" s="9"/>
      <c r="D119" s="9"/>
      <c r="E119" s="24">
        <f t="shared" si="11"/>
        <v>960</v>
      </c>
      <c r="F119" s="25">
        <f>F120</f>
        <v>960</v>
      </c>
      <c r="G119" s="24">
        <f>G120</f>
        <v>0</v>
      </c>
      <c r="H119" s="24">
        <f t="shared" si="10"/>
        <v>960</v>
      </c>
      <c r="I119" s="25">
        <f>I120</f>
        <v>960</v>
      </c>
      <c r="J119" s="24">
        <f>J120</f>
        <v>0</v>
      </c>
    </row>
    <row r="120" spans="1:10" ht="56.25" customHeight="1" x14ac:dyDescent="0.2">
      <c r="A120" s="7" t="s">
        <v>30</v>
      </c>
      <c r="B120" s="9" t="s">
        <v>279</v>
      </c>
      <c r="C120" s="9" t="s">
        <v>19</v>
      </c>
      <c r="D120" s="9" t="s">
        <v>11</v>
      </c>
      <c r="E120" s="24">
        <f t="shared" si="11"/>
        <v>960</v>
      </c>
      <c r="F120" s="24">
        <v>960</v>
      </c>
      <c r="G120" s="24"/>
      <c r="H120" s="24">
        <f t="shared" si="10"/>
        <v>960</v>
      </c>
      <c r="I120" s="24">
        <v>960</v>
      </c>
      <c r="J120" s="24"/>
    </row>
    <row r="121" spans="1:10" ht="192" customHeight="1" x14ac:dyDescent="0.2">
      <c r="A121" s="26" t="s">
        <v>280</v>
      </c>
      <c r="B121" s="18" t="s">
        <v>281</v>
      </c>
      <c r="C121" s="9"/>
      <c r="D121" s="9"/>
      <c r="E121" s="22">
        <f t="shared" si="11"/>
        <v>2847</v>
      </c>
      <c r="F121" s="23">
        <f>F122</f>
        <v>2847</v>
      </c>
      <c r="G121" s="23">
        <f>G122</f>
        <v>0</v>
      </c>
      <c r="H121" s="22">
        <f t="shared" si="10"/>
        <v>2847</v>
      </c>
      <c r="I121" s="23">
        <f>I122</f>
        <v>2847</v>
      </c>
      <c r="J121" s="23">
        <f>J122</f>
        <v>0</v>
      </c>
    </row>
    <row r="122" spans="1:10" ht="89.25" customHeight="1" x14ac:dyDescent="0.2">
      <c r="A122" s="7" t="s">
        <v>61</v>
      </c>
      <c r="B122" s="9" t="s">
        <v>948</v>
      </c>
      <c r="C122" s="9"/>
      <c r="D122" s="9"/>
      <c r="E122" s="24">
        <f t="shared" si="11"/>
        <v>2847</v>
      </c>
      <c r="F122" s="25">
        <f>F123</f>
        <v>2847</v>
      </c>
      <c r="G122" s="24">
        <f>G123</f>
        <v>0</v>
      </c>
      <c r="H122" s="24">
        <f t="shared" si="10"/>
        <v>2847</v>
      </c>
      <c r="I122" s="25">
        <f>I123</f>
        <v>2847</v>
      </c>
      <c r="J122" s="24">
        <f>J123</f>
        <v>0</v>
      </c>
    </row>
    <row r="123" spans="1:10" ht="102.75" customHeight="1" x14ac:dyDescent="0.2">
      <c r="A123" s="9" t="s">
        <v>21</v>
      </c>
      <c r="B123" s="9" t="s">
        <v>948</v>
      </c>
      <c r="C123" s="9" t="s">
        <v>17</v>
      </c>
      <c r="D123" s="9" t="s">
        <v>11</v>
      </c>
      <c r="E123" s="24">
        <f t="shared" si="11"/>
        <v>2847</v>
      </c>
      <c r="F123" s="24">
        <v>2847</v>
      </c>
      <c r="G123" s="24"/>
      <c r="H123" s="24">
        <f t="shared" si="10"/>
        <v>2847</v>
      </c>
      <c r="I123" s="24">
        <v>2847</v>
      </c>
      <c r="J123" s="24"/>
    </row>
    <row r="124" spans="1:10" ht="101.25" customHeight="1" x14ac:dyDescent="0.2">
      <c r="A124" s="18" t="s">
        <v>282</v>
      </c>
      <c r="B124" s="18" t="s">
        <v>283</v>
      </c>
      <c r="C124" s="9"/>
      <c r="D124" s="9"/>
      <c r="E124" s="22">
        <f t="shared" si="11"/>
        <v>103499.4</v>
      </c>
      <c r="F124" s="23">
        <f>F125+F127</f>
        <v>0</v>
      </c>
      <c r="G124" s="23">
        <f>G125+G127</f>
        <v>103499.4</v>
      </c>
      <c r="H124" s="22">
        <f t="shared" si="10"/>
        <v>103499.4</v>
      </c>
      <c r="I124" s="23">
        <f>I125+I127</f>
        <v>0</v>
      </c>
      <c r="J124" s="23">
        <f>J125+J127</f>
        <v>103499.4</v>
      </c>
    </row>
    <row r="125" spans="1:10" ht="167.25" customHeight="1" x14ac:dyDescent="0.2">
      <c r="A125" s="7" t="s">
        <v>975</v>
      </c>
      <c r="B125" s="9" t="s">
        <v>284</v>
      </c>
      <c r="C125" s="9"/>
      <c r="D125" s="9"/>
      <c r="E125" s="24">
        <f t="shared" si="11"/>
        <v>17098</v>
      </c>
      <c r="F125" s="25">
        <f>F126</f>
        <v>0</v>
      </c>
      <c r="G125" s="24">
        <f>G126</f>
        <v>17098</v>
      </c>
      <c r="H125" s="24">
        <f t="shared" si="10"/>
        <v>17098</v>
      </c>
      <c r="I125" s="25">
        <f>I126</f>
        <v>0</v>
      </c>
      <c r="J125" s="24">
        <f>J126</f>
        <v>17098</v>
      </c>
    </row>
    <row r="126" spans="1:10" ht="106.5" customHeight="1" x14ac:dyDescent="0.2">
      <c r="A126" s="9" t="s">
        <v>21</v>
      </c>
      <c r="B126" s="9" t="s">
        <v>284</v>
      </c>
      <c r="C126" s="9" t="s">
        <v>17</v>
      </c>
      <c r="D126" s="9" t="s">
        <v>27</v>
      </c>
      <c r="E126" s="24">
        <f t="shared" si="11"/>
        <v>17098</v>
      </c>
      <c r="F126" s="25"/>
      <c r="G126" s="24">
        <f>16675+423</f>
        <v>17098</v>
      </c>
      <c r="H126" s="24">
        <f t="shared" si="10"/>
        <v>17098</v>
      </c>
      <c r="I126" s="25"/>
      <c r="J126" s="24">
        <f>16675+423</f>
        <v>17098</v>
      </c>
    </row>
    <row r="127" spans="1:10" ht="156.75" customHeight="1" x14ac:dyDescent="0.2">
      <c r="A127" s="9" t="s">
        <v>976</v>
      </c>
      <c r="B127" s="9" t="s">
        <v>977</v>
      </c>
      <c r="C127" s="9"/>
      <c r="D127" s="9"/>
      <c r="E127" s="24">
        <f t="shared" si="11"/>
        <v>86401.4</v>
      </c>
      <c r="F127" s="24">
        <f>F128</f>
        <v>0</v>
      </c>
      <c r="G127" s="24">
        <f>G128</f>
        <v>86401.4</v>
      </c>
      <c r="H127" s="24">
        <f t="shared" si="10"/>
        <v>86401.4</v>
      </c>
      <c r="I127" s="24">
        <f>I128</f>
        <v>0</v>
      </c>
      <c r="J127" s="24">
        <f>J128</f>
        <v>86401.4</v>
      </c>
    </row>
    <row r="128" spans="1:10" ht="106.5" customHeight="1" x14ac:dyDescent="0.2">
      <c r="A128" s="9" t="s">
        <v>21</v>
      </c>
      <c r="B128" s="9" t="s">
        <v>977</v>
      </c>
      <c r="C128" s="9" t="s">
        <v>17</v>
      </c>
      <c r="D128" s="9" t="s">
        <v>27</v>
      </c>
      <c r="E128" s="24">
        <f t="shared" si="11"/>
        <v>86401.4</v>
      </c>
      <c r="F128" s="24"/>
      <c r="G128" s="24">
        <v>86401.4</v>
      </c>
      <c r="H128" s="24">
        <f t="shared" si="10"/>
        <v>86401.4</v>
      </c>
      <c r="I128" s="24"/>
      <c r="J128" s="24">
        <v>86401.4</v>
      </c>
    </row>
    <row r="129" spans="1:10" ht="401.45" customHeight="1" x14ac:dyDescent="0.2">
      <c r="A129" s="26" t="s">
        <v>710</v>
      </c>
      <c r="B129" s="18" t="s">
        <v>285</v>
      </c>
      <c r="C129" s="9"/>
      <c r="D129" s="9"/>
      <c r="E129" s="22">
        <f t="shared" si="11"/>
        <v>3984</v>
      </c>
      <c r="F129" s="23">
        <f>F130+F132</f>
        <v>38</v>
      </c>
      <c r="G129" s="22">
        <f>G130+G132</f>
        <v>3946</v>
      </c>
      <c r="H129" s="22">
        <f t="shared" si="10"/>
        <v>4063</v>
      </c>
      <c r="I129" s="23">
        <f>I130+I132</f>
        <v>38</v>
      </c>
      <c r="J129" s="22">
        <f>J130+J132</f>
        <v>4025</v>
      </c>
    </row>
    <row r="130" spans="1:10" ht="90" customHeight="1" x14ac:dyDescent="0.2">
      <c r="A130" s="7" t="s">
        <v>61</v>
      </c>
      <c r="B130" s="9" t="s">
        <v>949</v>
      </c>
      <c r="C130" s="9"/>
      <c r="D130" s="9"/>
      <c r="E130" s="24">
        <f t="shared" si="11"/>
        <v>38</v>
      </c>
      <c r="F130" s="25">
        <f>F131</f>
        <v>38</v>
      </c>
      <c r="G130" s="24">
        <f>G131</f>
        <v>0</v>
      </c>
      <c r="H130" s="24">
        <f t="shared" si="10"/>
        <v>38</v>
      </c>
      <c r="I130" s="25">
        <f>I131</f>
        <v>38</v>
      </c>
      <c r="J130" s="24">
        <f>J131</f>
        <v>0</v>
      </c>
    </row>
    <row r="131" spans="1:10" ht="102.75" customHeight="1" x14ac:dyDescent="0.2">
      <c r="A131" s="9" t="s">
        <v>21</v>
      </c>
      <c r="B131" s="9" t="s">
        <v>949</v>
      </c>
      <c r="C131" s="9" t="s">
        <v>17</v>
      </c>
      <c r="D131" s="9" t="s">
        <v>11</v>
      </c>
      <c r="E131" s="24">
        <f t="shared" si="11"/>
        <v>38</v>
      </c>
      <c r="F131" s="24">
        <v>38</v>
      </c>
      <c r="G131" s="24"/>
      <c r="H131" s="24">
        <f t="shared" si="10"/>
        <v>38</v>
      </c>
      <c r="I131" s="24">
        <v>38</v>
      </c>
      <c r="J131" s="24"/>
    </row>
    <row r="132" spans="1:10" ht="239.25" customHeight="1" x14ac:dyDescent="0.2">
      <c r="A132" s="7" t="s">
        <v>679</v>
      </c>
      <c r="B132" s="9" t="s">
        <v>286</v>
      </c>
      <c r="C132" s="9"/>
      <c r="D132" s="9"/>
      <c r="E132" s="24">
        <f t="shared" si="11"/>
        <v>3946</v>
      </c>
      <c r="F132" s="25">
        <f>F133</f>
        <v>0</v>
      </c>
      <c r="G132" s="24">
        <f>G133</f>
        <v>3946</v>
      </c>
      <c r="H132" s="24">
        <f t="shared" si="10"/>
        <v>4025</v>
      </c>
      <c r="I132" s="25">
        <f>I133</f>
        <v>0</v>
      </c>
      <c r="J132" s="24">
        <f>J133</f>
        <v>4025</v>
      </c>
    </row>
    <row r="133" spans="1:10" ht="108" customHeight="1" x14ac:dyDescent="0.2">
      <c r="A133" s="9" t="s">
        <v>21</v>
      </c>
      <c r="B133" s="9" t="s">
        <v>286</v>
      </c>
      <c r="C133" s="9" t="s">
        <v>17</v>
      </c>
      <c r="D133" s="9" t="s">
        <v>11</v>
      </c>
      <c r="E133" s="24">
        <f t="shared" si="11"/>
        <v>3946</v>
      </c>
      <c r="F133" s="25"/>
      <c r="G133" s="24">
        <v>3946</v>
      </c>
      <c r="H133" s="24">
        <f t="shared" si="10"/>
        <v>4025</v>
      </c>
      <c r="I133" s="25"/>
      <c r="J133" s="24">
        <v>4025</v>
      </c>
    </row>
    <row r="134" spans="1:10" ht="66" customHeight="1" x14ac:dyDescent="0.2">
      <c r="A134" s="26" t="s">
        <v>932</v>
      </c>
      <c r="B134" s="18" t="s">
        <v>934</v>
      </c>
      <c r="C134" s="9"/>
      <c r="D134" s="9"/>
      <c r="E134" s="22">
        <f t="shared" si="11"/>
        <v>0</v>
      </c>
      <c r="F134" s="23">
        <f>F135</f>
        <v>0</v>
      </c>
      <c r="G134" s="23">
        <f>G135</f>
        <v>0</v>
      </c>
      <c r="H134" s="22">
        <f t="shared" si="10"/>
        <v>1740.1</v>
      </c>
      <c r="I134" s="23">
        <f>I135</f>
        <v>174</v>
      </c>
      <c r="J134" s="23">
        <f>J135</f>
        <v>1566.1</v>
      </c>
    </row>
    <row r="135" spans="1:10" ht="138.75" customHeight="1" x14ac:dyDescent="0.2">
      <c r="A135" s="9" t="s">
        <v>933</v>
      </c>
      <c r="B135" s="9" t="s">
        <v>935</v>
      </c>
      <c r="C135" s="9"/>
      <c r="D135" s="9"/>
      <c r="E135" s="24">
        <f t="shared" si="11"/>
        <v>0</v>
      </c>
      <c r="F135" s="25">
        <f>F136</f>
        <v>0</v>
      </c>
      <c r="G135" s="25">
        <f>G136</f>
        <v>0</v>
      </c>
      <c r="H135" s="24">
        <f t="shared" si="10"/>
        <v>1740.1</v>
      </c>
      <c r="I135" s="25">
        <f>I136</f>
        <v>174</v>
      </c>
      <c r="J135" s="25">
        <f>J136</f>
        <v>1566.1</v>
      </c>
    </row>
    <row r="136" spans="1:10" ht="64.5" customHeight="1" x14ac:dyDescent="0.2">
      <c r="A136" s="9" t="s">
        <v>23</v>
      </c>
      <c r="B136" s="9" t="s">
        <v>935</v>
      </c>
      <c r="C136" s="9" t="s">
        <v>16</v>
      </c>
      <c r="D136" s="9" t="s">
        <v>27</v>
      </c>
      <c r="E136" s="24">
        <f t="shared" si="11"/>
        <v>0</v>
      </c>
      <c r="F136" s="25"/>
      <c r="G136" s="24"/>
      <c r="H136" s="24">
        <f t="shared" si="10"/>
        <v>1740.1</v>
      </c>
      <c r="I136" s="25">
        <v>174</v>
      </c>
      <c r="J136" s="24">
        <f>1567.8-1.7</f>
        <v>1566.1</v>
      </c>
    </row>
    <row r="137" spans="1:10" ht="69.75" customHeight="1" x14ac:dyDescent="0.2">
      <c r="A137" s="31" t="s">
        <v>287</v>
      </c>
      <c r="B137" s="18" t="s">
        <v>288</v>
      </c>
      <c r="C137" s="9"/>
      <c r="D137" s="9"/>
      <c r="E137" s="22">
        <f t="shared" si="11"/>
        <v>463802.8</v>
      </c>
      <c r="F137" s="22">
        <f>F138+F141+F149+F152+F155+F164+F161+F158+F167+F144+F170</f>
        <v>426811</v>
      </c>
      <c r="G137" s="22">
        <f>G138+G141+G149+G152+G155+G164+G161+G158+G167+G144+G170</f>
        <v>36991.800000000003</v>
      </c>
      <c r="H137" s="22">
        <f t="shared" si="10"/>
        <v>332365</v>
      </c>
      <c r="I137" s="22">
        <f>I138+I141+I149+I152+I155+I164+I161+I158+I167+I144+I170</f>
        <v>332273</v>
      </c>
      <c r="J137" s="22">
        <f>J138+J141+J149+J152+J155+J164+J161+J158+J167+J144+J170</f>
        <v>92</v>
      </c>
    </row>
    <row r="138" spans="1:10" ht="174" customHeight="1" x14ac:dyDescent="0.2">
      <c r="A138" s="26" t="s">
        <v>711</v>
      </c>
      <c r="B138" s="18" t="s">
        <v>289</v>
      </c>
      <c r="C138" s="9"/>
      <c r="D138" s="9"/>
      <c r="E138" s="22">
        <f t="shared" si="11"/>
        <v>27745</v>
      </c>
      <c r="F138" s="23">
        <f>F139</f>
        <v>27745</v>
      </c>
      <c r="G138" s="22">
        <f>G139</f>
        <v>0</v>
      </c>
      <c r="H138" s="22">
        <f t="shared" si="10"/>
        <v>28531</v>
      </c>
      <c r="I138" s="23">
        <f>I139</f>
        <v>28531</v>
      </c>
      <c r="J138" s="22">
        <f>J139</f>
        <v>0</v>
      </c>
    </row>
    <row r="139" spans="1:10" ht="86.25" customHeight="1" x14ac:dyDescent="0.2">
      <c r="A139" s="7" t="s">
        <v>61</v>
      </c>
      <c r="B139" s="9" t="s">
        <v>290</v>
      </c>
      <c r="C139" s="9"/>
      <c r="D139" s="9"/>
      <c r="E139" s="24">
        <f t="shared" si="11"/>
        <v>27745</v>
      </c>
      <c r="F139" s="25">
        <f>F140</f>
        <v>27745</v>
      </c>
      <c r="G139" s="24">
        <f>G140</f>
        <v>0</v>
      </c>
      <c r="H139" s="24">
        <f t="shared" si="10"/>
        <v>28531</v>
      </c>
      <c r="I139" s="25">
        <f>I140</f>
        <v>28531</v>
      </c>
      <c r="J139" s="24">
        <f>J140</f>
        <v>0</v>
      </c>
    </row>
    <row r="140" spans="1:10" ht="97.5" customHeight="1" x14ac:dyDescent="0.2">
      <c r="A140" s="9" t="s">
        <v>21</v>
      </c>
      <c r="B140" s="9" t="s">
        <v>290</v>
      </c>
      <c r="C140" s="9" t="s">
        <v>17</v>
      </c>
      <c r="D140" s="9" t="s">
        <v>622</v>
      </c>
      <c r="E140" s="24">
        <f t="shared" si="11"/>
        <v>27745</v>
      </c>
      <c r="F140" s="24">
        <v>27745</v>
      </c>
      <c r="G140" s="24"/>
      <c r="H140" s="24">
        <f t="shared" si="10"/>
        <v>28531</v>
      </c>
      <c r="I140" s="24">
        <v>28531</v>
      </c>
      <c r="J140" s="24"/>
    </row>
    <row r="141" spans="1:10" ht="174.6" customHeight="1" x14ac:dyDescent="0.2">
      <c r="A141" s="17" t="s">
        <v>712</v>
      </c>
      <c r="B141" s="18" t="s">
        <v>291</v>
      </c>
      <c r="C141" s="9"/>
      <c r="D141" s="9"/>
      <c r="E141" s="22">
        <f t="shared" si="11"/>
        <v>249183.5</v>
      </c>
      <c r="F141" s="23">
        <f>F142</f>
        <v>249183.5</v>
      </c>
      <c r="G141" s="22">
        <f>G142</f>
        <v>0</v>
      </c>
      <c r="H141" s="22">
        <f t="shared" si="10"/>
        <v>207916</v>
      </c>
      <c r="I141" s="23">
        <f>I142</f>
        <v>207916</v>
      </c>
      <c r="J141" s="22">
        <f>J142</f>
        <v>0</v>
      </c>
    </row>
    <row r="142" spans="1:10" ht="85.5" customHeight="1" x14ac:dyDescent="0.2">
      <c r="A142" s="32" t="s">
        <v>61</v>
      </c>
      <c r="B142" s="9" t="s">
        <v>292</v>
      </c>
      <c r="C142" s="9"/>
      <c r="D142" s="9"/>
      <c r="E142" s="24">
        <f t="shared" si="11"/>
        <v>249183.5</v>
      </c>
      <c r="F142" s="25">
        <f>F143</f>
        <v>249183.5</v>
      </c>
      <c r="G142" s="24">
        <f>G143</f>
        <v>0</v>
      </c>
      <c r="H142" s="24">
        <f t="shared" si="10"/>
        <v>207916</v>
      </c>
      <c r="I142" s="25">
        <f>I143</f>
        <v>207916</v>
      </c>
      <c r="J142" s="24">
        <f>J143</f>
        <v>0</v>
      </c>
    </row>
    <row r="143" spans="1:10" ht="104.25" customHeight="1" x14ac:dyDescent="0.2">
      <c r="A143" s="9" t="s">
        <v>21</v>
      </c>
      <c r="B143" s="9" t="s">
        <v>292</v>
      </c>
      <c r="C143" s="9" t="s">
        <v>17</v>
      </c>
      <c r="D143" s="9" t="s">
        <v>622</v>
      </c>
      <c r="E143" s="24">
        <f t="shared" si="11"/>
        <v>249183.5</v>
      </c>
      <c r="F143" s="24">
        <f>249953-868.1+98.6</f>
        <v>249183.5</v>
      </c>
      <c r="G143" s="24"/>
      <c r="H143" s="24">
        <f t="shared" si="10"/>
        <v>207916</v>
      </c>
      <c r="I143" s="25">
        <v>207916</v>
      </c>
      <c r="J143" s="24"/>
    </row>
    <row r="144" spans="1:10" s="33" customFormat="1" ht="117.6" customHeight="1" x14ac:dyDescent="0.2">
      <c r="A144" s="18" t="s">
        <v>900</v>
      </c>
      <c r="B144" s="18" t="s">
        <v>901</v>
      </c>
      <c r="C144" s="18"/>
      <c r="D144" s="18"/>
      <c r="E144" s="22">
        <f t="shared" si="11"/>
        <v>34296</v>
      </c>
      <c r="F144" s="23">
        <f>F145+F147</f>
        <v>4318</v>
      </c>
      <c r="G144" s="23">
        <f>G145+G147</f>
        <v>29978</v>
      </c>
      <c r="H144" s="22">
        <f t="shared" si="10"/>
        <v>0</v>
      </c>
      <c r="I144" s="23"/>
      <c r="J144" s="22"/>
    </row>
    <row r="145" spans="1:10" ht="149.44999999999999" customHeight="1" x14ac:dyDescent="0.2">
      <c r="A145" s="9" t="s">
        <v>685</v>
      </c>
      <c r="B145" s="9" t="s">
        <v>902</v>
      </c>
      <c r="C145" s="9"/>
      <c r="D145" s="9"/>
      <c r="E145" s="24">
        <f t="shared" si="11"/>
        <v>29978</v>
      </c>
      <c r="F145" s="24">
        <f>F146</f>
        <v>0</v>
      </c>
      <c r="G145" s="24">
        <f>G146</f>
        <v>29978</v>
      </c>
      <c r="H145" s="24">
        <f t="shared" si="10"/>
        <v>0</v>
      </c>
      <c r="I145" s="25"/>
      <c r="J145" s="24"/>
    </row>
    <row r="146" spans="1:10" ht="75.75" customHeight="1" x14ac:dyDescent="0.2">
      <c r="A146" s="9" t="s">
        <v>23</v>
      </c>
      <c r="B146" s="9" t="s">
        <v>902</v>
      </c>
      <c r="C146" s="9" t="s">
        <v>16</v>
      </c>
      <c r="D146" s="9" t="s">
        <v>622</v>
      </c>
      <c r="E146" s="24">
        <f t="shared" si="11"/>
        <v>29978</v>
      </c>
      <c r="F146" s="25"/>
      <c r="G146" s="24">
        <f>38864-8886</f>
        <v>29978</v>
      </c>
      <c r="H146" s="24">
        <f t="shared" si="10"/>
        <v>0</v>
      </c>
      <c r="I146" s="25"/>
      <c r="J146" s="24"/>
    </row>
    <row r="147" spans="1:10" ht="153" customHeight="1" x14ac:dyDescent="0.2">
      <c r="A147" s="9" t="s">
        <v>685</v>
      </c>
      <c r="B147" s="9" t="s">
        <v>903</v>
      </c>
      <c r="C147" s="9"/>
      <c r="D147" s="9"/>
      <c r="E147" s="24">
        <f t="shared" si="11"/>
        <v>4318</v>
      </c>
      <c r="F147" s="25">
        <f>F148</f>
        <v>4318</v>
      </c>
      <c r="G147" s="25">
        <f>G148</f>
        <v>0</v>
      </c>
      <c r="H147" s="24">
        <f t="shared" si="10"/>
        <v>0</v>
      </c>
      <c r="I147" s="25"/>
      <c r="J147" s="24"/>
    </row>
    <row r="148" spans="1:10" ht="77.25" customHeight="1" x14ac:dyDescent="0.2">
      <c r="A148" s="9" t="s">
        <v>23</v>
      </c>
      <c r="B148" s="9" t="s">
        <v>903</v>
      </c>
      <c r="C148" s="9" t="s">
        <v>16</v>
      </c>
      <c r="D148" s="9" t="s">
        <v>622</v>
      </c>
      <c r="E148" s="24">
        <f t="shared" si="11"/>
        <v>4318</v>
      </c>
      <c r="F148" s="25">
        <v>4318</v>
      </c>
      <c r="G148" s="24"/>
      <c r="H148" s="24">
        <f t="shared" si="10"/>
        <v>0</v>
      </c>
      <c r="I148" s="25"/>
      <c r="J148" s="24"/>
    </row>
    <row r="149" spans="1:10" ht="189" customHeight="1" x14ac:dyDescent="0.2">
      <c r="A149" s="18" t="s">
        <v>293</v>
      </c>
      <c r="B149" s="18" t="s">
        <v>294</v>
      </c>
      <c r="C149" s="9"/>
      <c r="D149" s="9"/>
      <c r="E149" s="22">
        <f t="shared" ref="E149:E196" si="12">F149+G149</f>
        <v>1524</v>
      </c>
      <c r="F149" s="23">
        <f>F150</f>
        <v>1524</v>
      </c>
      <c r="G149" s="22">
        <f>G150</f>
        <v>0</v>
      </c>
      <c r="H149" s="22">
        <f t="shared" si="10"/>
        <v>1524</v>
      </c>
      <c r="I149" s="23">
        <f>I150</f>
        <v>1524</v>
      </c>
      <c r="J149" s="22">
        <f>J150</f>
        <v>0</v>
      </c>
    </row>
    <row r="150" spans="1:10" ht="39" customHeight="1" x14ac:dyDescent="0.2">
      <c r="A150" s="7" t="s">
        <v>69</v>
      </c>
      <c r="B150" s="9" t="s">
        <v>295</v>
      </c>
      <c r="C150" s="9"/>
      <c r="D150" s="9"/>
      <c r="E150" s="24">
        <f t="shared" si="12"/>
        <v>1524</v>
      </c>
      <c r="F150" s="25">
        <f>F151</f>
        <v>1524</v>
      </c>
      <c r="G150" s="24">
        <f>G151</f>
        <v>0</v>
      </c>
      <c r="H150" s="24">
        <f t="shared" si="10"/>
        <v>1524</v>
      </c>
      <c r="I150" s="25">
        <f>I151</f>
        <v>1524</v>
      </c>
      <c r="J150" s="24">
        <f>J151</f>
        <v>0</v>
      </c>
    </row>
    <row r="151" spans="1:10" ht="107.25" customHeight="1" x14ac:dyDescent="0.2">
      <c r="A151" s="9" t="s">
        <v>21</v>
      </c>
      <c r="B151" s="9" t="s">
        <v>295</v>
      </c>
      <c r="C151" s="9" t="s">
        <v>17</v>
      </c>
      <c r="D151" s="9" t="s">
        <v>622</v>
      </c>
      <c r="E151" s="24">
        <f t="shared" si="12"/>
        <v>1524</v>
      </c>
      <c r="F151" s="24">
        <v>1524</v>
      </c>
      <c r="G151" s="24"/>
      <c r="H151" s="24">
        <f t="shared" si="10"/>
        <v>1524</v>
      </c>
      <c r="I151" s="24">
        <v>1524</v>
      </c>
      <c r="J151" s="24"/>
    </row>
    <row r="152" spans="1:10" ht="124.9" customHeight="1" x14ac:dyDescent="0.2">
      <c r="A152" s="18" t="s">
        <v>713</v>
      </c>
      <c r="B152" s="18" t="s">
        <v>296</v>
      </c>
      <c r="C152" s="9"/>
      <c r="D152" s="9"/>
      <c r="E152" s="22">
        <f t="shared" si="12"/>
        <v>95108</v>
      </c>
      <c r="F152" s="23">
        <f>F153</f>
        <v>95108</v>
      </c>
      <c r="G152" s="22">
        <f>G153</f>
        <v>0</v>
      </c>
      <c r="H152" s="22">
        <f t="shared" si="10"/>
        <v>45895</v>
      </c>
      <c r="I152" s="23">
        <f>I153</f>
        <v>45895</v>
      </c>
      <c r="J152" s="22">
        <f>J153</f>
        <v>0</v>
      </c>
    </row>
    <row r="153" spans="1:10" ht="83.25" customHeight="1" x14ac:dyDescent="0.2">
      <c r="A153" s="7" t="s">
        <v>61</v>
      </c>
      <c r="B153" s="9" t="s">
        <v>297</v>
      </c>
      <c r="C153" s="9"/>
      <c r="D153" s="9"/>
      <c r="E153" s="24">
        <f t="shared" si="12"/>
        <v>95108</v>
      </c>
      <c r="F153" s="25">
        <f>F154</f>
        <v>95108</v>
      </c>
      <c r="G153" s="24">
        <f>G154</f>
        <v>0</v>
      </c>
      <c r="H153" s="24">
        <f t="shared" si="10"/>
        <v>45895</v>
      </c>
      <c r="I153" s="25">
        <f>I154</f>
        <v>45895</v>
      </c>
      <c r="J153" s="24">
        <f>J154</f>
        <v>0</v>
      </c>
    </row>
    <row r="154" spans="1:10" ht="99.75" customHeight="1" x14ac:dyDescent="0.2">
      <c r="A154" s="9" t="s">
        <v>21</v>
      </c>
      <c r="B154" s="9" t="s">
        <v>297</v>
      </c>
      <c r="C154" s="9" t="s">
        <v>17</v>
      </c>
      <c r="D154" s="9" t="s">
        <v>622</v>
      </c>
      <c r="E154" s="24">
        <f t="shared" si="12"/>
        <v>95108</v>
      </c>
      <c r="F154" s="24">
        <v>95108</v>
      </c>
      <c r="G154" s="24"/>
      <c r="H154" s="24">
        <f t="shared" si="10"/>
        <v>45895</v>
      </c>
      <c r="I154" s="24">
        <v>45895</v>
      </c>
      <c r="J154" s="24"/>
    </row>
    <row r="155" spans="1:10" ht="189" customHeight="1" x14ac:dyDescent="0.2">
      <c r="A155" s="18" t="s">
        <v>714</v>
      </c>
      <c r="B155" s="18" t="s">
        <v>298</v>
      </c>
      <c r="C155" s="9"/>
      <c r="D155" s="9"/>
      <c r="E155" s="22">
        <f t="shared" si="12"/>
        <v>6407</v>
      </c>
      <c r="F155" s="23">
        <f>F156</f>
        <v>6407</v>
      </c>
      <c r="G155" s="22">
        <f>G156</f>
        <v>0</v>
      </c>
      <c r="H155" s="22">
        <f t="shared" si="10"/>
        <v>6651</v>
      </c>
      <c r="I155" s="23">
        <f>I156</f>
        <v>6651</v>
      </c>
      <c r="J155" s="22">
        <f>J156</f>
        <v>0</v>
      </c>
    </row>
    <row r="156" spans="1:10" ht="88.5" customHeight="1" x14ac:dyDescent="0.2">
      <c r="A156" s="7" t="s">
        <v>61</v>
      </c>
      <c r="B156" s="9" t="s">
        <v>299</v>
      </c>
      <c r="C156" s="18"/>
      <c r="D156" s="18"/>
      <c r="E156" s="24">
        <f t="shared" si="12"/>
        <v>6407</v>
      </c>
      <c r="F156" s="25">
        <f>F157</f>
        <v>6407</v>
      </c>
      <c r="G156" s="24">
        <f>G157</f>
        <v>0</v>
      </c>
      <c r="H156" s="24">
        <f t="shared" si="10"/>
        <v>6651</v>
      </c>
      <c r="I156" s="25">
        <f>I157</f>
        <v>6651</v>
      </c>
      <c r="J156" s="24">
        <f>J157</f>
        <v>0</v>
      </c>
    </row>
    <row r="157" spans="1:10" ht="104.25" customHeight="1" x14ac:dyDescent="0.2">
      <c r="A157" s="9" t="s">
        <v>21</v>
      </c>
      <c r="B157" s="9" t="s">
        <v>299</v>
      </c>
      <c r="C157" s="9" t="s">
        <v>17</v>
      </c>
      <c r="D157" s="9" t="s">
        <v>31</v>
      </c>
      <c r="E157" s="24">
        <f t="shared" si="12"/>
        <v>6407</v>
      </c>
      <c r="F157" s="24">
        <v>6407</v>
      </c>
      <c r="G157" s="24"/>
      <c r="H157" s="24">
        <f t="shared" si="10"/>
        <v>6651</v>
      </c>
      <c r="I157" s="24">
        <v>6651</v>
      </c>
      <c r="J157" s="24"/>
    </row>
    <row r="158" spans="1:10" ht="186" customHeight="1" x14ac:dyDescent="0.2">
      <c r="A158" s="31" t="s">
        <v>766</v>
      </c>
      <c r="B158" s="18" t="s">
        <v>768</v>
      </c>
      <c r="C158" s="18"/>
      <c r="D158" s="9"/>
      <c r="E158" s="22">
        <f t="shared" si="12"/>
        <v>306</v>
      </c>
      <c r="F158" s="23">
        <f>F159</f>
        <v>306</v>
      </c>
      <c r="G158" s="23">
        <f>G159</f>
        <v>0</v>
      </c>
      <c r="H158" s="22">
        <f t="shared" si="10"/>
        <v>306</v>
      </c>
      <c r="I158" s="23">
        <f>I159</f>
        <v>306</v>
      </c>
      <c r="J158" s="23">
        <f>J159</f>
        <v>0</v>
      </c>
    </row>
    <row r="159" spans="1:10" ht="150" customHeight="1" x14ac:dyDescent="0.2">
      <c r="A159" s="32" t="s">
        <v>767</v>
      </c>
      <c r="B159" s="9" t="s">
        <v>769</v>
      </c>
      <c r="C159" s="9"/>
      <c r="D159" s="9"/>
      <c r="E159" s="24">
        <f t="shared" si="12"/>
        <v>306</v>
      </c>
      <c r="F159" s="25">
        <f>F160</f>
        <v>306</v>
      </c>
      <c r="G159" s="25">
        <f>G160</f>
        <v>0</v>
      </c>
      <c r="H159" s="24">
        <f t="shared" si="10"/>
        <v>306</v>
      </c>
      <c r="I159" s="25">
        <f>I160</f>
        <v>306</v>
      </c>
      <c r="J159" s="25">
        <f>J160</f>
        <v>0</v>
      </c>
    </row>
    <row r="160" spans="1:10" ht="57" customHeight="1" x14ac:dyDescent="0.2">
      <c r="A160" s="7" t="s">
        <v>30</v>
      </c>
      <c r="B160" s="9" t="s">
        <v>769</v>
      </c>
      <c r="C160" s="9" t="s">
        <v>19</v>
      </c>
      <c r="D160" s="9" t="s">
        <v>622</v>
      </c>
      <c r="E160" s="24">
        <f t="shared" si="12"/>
        <v>306</v>
      </c>
      <c r="F160" s="25">
        <v>306</v>
      </c>
      <c r="G160" s="24"/>
      <c r="H160" s="24">
        <f t="shared" si="10"/>
        <v>306</v>
      </c>
      <c r="I160" s="25">
        <v>306</v>
      </c>
      <c r="J160" s="24"/>
    </row>
    <row r="161" spans="1:10" ht="256.14999999999998" customHeight="1" x14ac:dyDescent="0.2">
      <c r="A161" s="26" t="s">
        <v>764</v>
      </c>
      <c r="B161" s="18" t="s">
        <v>765</v>
      </c>
      <c r="C161" s="9"/>
      <c r="D161" s="9"/>
      <c r="E161" s="22">
        <f t="shared" si="12"/>
        <v>1226</v>
      </c>
      <c r="F161" s="23">
        <f>F162</f>
        <v>1226</v>
      </c>
      <c r="G161" s="24">
        <f>G162</f>
        <v>0</v>
      </c>
      <c r="H161" s="22">
        <f t="shared" si="10"/>
        <v>1226</v>
      </c>
      <c r="I161" s="23">
        <f>I162</f>
        <v>1226</v>
      </c>
      <c r="J161" s="24">
        <f>J162</f>
        <v>0</v>
      </c>
    </row>
    <row r="162" spans="1:10" ht="87.75" customHeight="1" x14ac:dyDescent="0.2">
      <c r="A162" s="7" t="s">
        <v>61</v>
      </c>
      <c r="B162" s="9" t="s">
        <v>944</v>
      </c>
      <c r="C162" s="9"/>
      <c r="D162" s="9"/>
      <c r="E162" s="24">
        <f t="shared" si="12"/>
        <v>1226</v>
      </c>
      <c r="F162" s="25">
        <f>F163</f>
        <v>1226</v>
      </c>
      <c r="G162" s="24">
        <f>G163</f>
        <v>0</v>
      </c>
      <c r="H162" s="24">
        <f t="shared" si="10"/>
        <v>1226</v>
      </c>
      <c r="I162" s="25">
        <f>I163</f>
        <v>1226</v>
      </c>
      <c r="J162" s="24">
        <f>J163</f>
        <v>0</v>
      </c>
    </row>
    <row r="163" spans="1:10" ht="111" customHeight="1" x14ac:dyDescent="0.2">
      <c r="A163" s="7" t="s">
        <v>21</v>
      </c>
      <c r="B163" s="9" t="s">
        <v>944</v>
      </c>
      <c r="C163" s="9" t="s">
        <v>17</v>
      </c>
      <c r="D163" s="9" t="s">
        <v>11</v>
      </c>
      <c r="E163" s="24">
        <f t="shared" si="12"/>
        <v>1226</v>
      </c>
      <c r="F163" s="25">
        <v>1226</v>
      </c>
      <c r="G163" s="24"/>
      <c r="H163" s="24">
        <f t="shared" si="10"/>
        <v>1226</v>
      </c>
      <c r="I163" s="25">
        <v>1226</v>
      </c>
      <c r="J163" s="24"/>
    </row>
    <row r="164" spans="1:10" ht="399" customHeight="1" x14ac:dyDescent="0.2">
      <c r="A164" s="26" t="s">
        <v>715</v>
      </c>
      <c r="B164" s="18" t="s">
        <v>300</v>
      </c>
      <c r="C164" s="9"/>
      <c r="D164" s="9"/>
      <c r="E164" s="22">
        <f t="shared" si="12"/>
        <v>88</v>
      </c>
      <c r="F164" s="23">
        <f>F165</f>
        <v>0</v>
      </c>
      <c r="G164" s="22">
        <f>G165+G167</f>
        <v>88</v>
      </c>
      <c r="H164" s="22">
        <f t="shared" si="10"/>
        <v>92</v>
      </c>
      <c r="I164" s="23">
        <f>I165</f>
        <v>0</v>
      </c>
      <c r="J164" s="22">
        <f>J165+J167</f>
        <v>92</v>
      </c>
    </row>
    <row r="165" spans="1:10" ht="239.25" customHeight="1" x14ac:dyDescent="0.2">
      <c r="A165" s="7" t="s">
        <v>679</v>
      </c>
      <c r="B165" s="9" t="s">
        <v>301</v>
      </c>
      <c r="C165" s="9"/>
      <c r="D165" s="9"/>
      <c r="E165" s="24">
        <f t="shared" si="12"/>
        <v>88</v>
      </c>
      <c r="F165" s="25">
        <f>F166</f>
        <v>0</v>
      </c>
      <c r="G165" s="24">
        <f>G166</f>
        <v>88</v>
      </c>
      <c r="H165" s="24">
        <f t="shared" si="10"/>
        <v>92</v>
      </c>
      <c r="I165" s="25">
        <f>I166</f>
        <v>0</v>
      </c>
      <c r="J165" s="24">
        <f>J166</f>
        <v>92</v>
      </c>
    </row>
    <row r="166" spans="1:10" ht="115.5" customHeight="1" x14ac:dyDescent="0.2">
      <c r="A166" s="7" t="s">
        <v>21</v>
      </c>
      <c r="B166" s="9" t="s">
        <v>301</v>
      </c>
      <c r="C166" s="9" t="s">
        <v>17</v>
      </c>
      <c r="D166" s="9" t="s">
        <v>11</v>
      </c>
      <c r="E166" s="24">
        <f t="shared" si="12"/>
        <v>88</v>
      </c>
      <c r="F166" s="25"/>
      <c r="G166" s="24">
        <v>88</v>
      </c>
      <c r="H166" s="24">
        <f t="shared" si="10"/>
        <v>92</v>
      </c>
      <c r="I166" s="25"/>
      <c r="J166" s="24">
        <v>92</v>
      </c>
    </row>
    <row r="167" spans="1:10" ht="156.75" customHeight="1" x14ac:dyDescent="0.2">
      <c r="A167" s="18" t="s">
        <v>883</v>
      </c>
      <c r="B167" s="18" t="s">
        <v>884</v>
      </c>
      <c r="C167" s="18"/>
      <c r="D167" s="9"/>
      <c r="E167" s="22">
        <f>F167+G167</f>
        <v>40224</v>
      </c>
      <c r="F167" s="23">
        <f>F168</f>
        <v>40224</v>
      </c>
      <c r="G167" s="22">
        <f>G168</f>
        <v>0</v>
      </c>
      <c r="H167" s="22">
        <f>I167+J167</f>
        <v>40224</v>
      </c>
      <c r="I167" s="23">
        <f>I168</f>
        <v>40224</v>
      </c>
      <c r="J167" s="22">
        <f>J168</f>
        <v>0</v>
      </c>
    </row>
    <row r="168" spans="1:10" ht="179.25" customHeight="1" x14ac:dyDescent="0.2">
      <c r="A168" s="7" t="s">
        <v>890</v>
      </c>
      <c r="B168" s="9" t="s">
        <v>891</v>
      </c>
      <c r="C168" s="9"/>
      <c r="D168" s="9"/>
      <c r="E168" s="24">
        <f>F168+G168</f>
        <v>40224</v>
      </c>
      <c r="F168" s="25">
        <f>F169</f>
        <v>40224</v>
      </c>
      <c r="G168" s="24">
        <f>G169</f>
        <v>0</v>
      </c>
      <c r="H168" s="24">
        <f>I168+J168</f>
        <v>40224</v>
      </c>
      <c r="I168" s="25">
        <f>I169</f>
        <v>40224</v>
      </c>
      <c r="J168" s="24">
        <f>J169</f>
        <v>0</v>
      </c>
    </row>
    <row r="169" spans="1:10" ht="99.75" customHeight="1" x14ac:dyDescent="0.2">
      <c r="A169" s="9" t="s">
        <v>21</v>
      </c>
      <c r="B169" s="9" t="s">
        <v>891</v>
      </c>
      <c r="C169" s="9" t="s">
        <v>17</v>
      </c>
      <c r="D169" s="9" t="s">
        <v>622</v>
      </c>
      <c r="E169" s="24">
        <f>F169+G169</f>
        <v>40224</v>
      </c>
      <c r="F169" s="24">
        <v>40224</v>
      </c>
      <c r="G169" s="24"/>
      <c r="H169" s="24">
        <f>I169+J169</f>
        <v>40224</v>
      </c>
      <c r="I169" s="24">
        <v>40224</v>
      </c>
      <c r="J169" s="24"/>
    </row>
    <row r="170" spans="1:10" ht="99.75" customHeight="1" x14ac:dyDescent="0.2">
      <c r="A170" s="26" t="s">
        <v>928</v>
      </c>
      <c r="B170" s="18" t="s">
        <v>930</v>
      </c>
      <c r="C170" s="18"/>
      <c r="D170" s="9"/>
      <c r="E170" s="22">
        <f>F170+G170</f>
        <v>7695.3</v>
      </c>
      <c r="F170" s="22">
        <f>F171</f>
        <v>769.5</v>
      </c>
      <c r="G170" s="22">
        <f>G171</f>
        <v>6925.8</v>
      </c>
      <c r="H170" s="22">
        <f>I170+J170</f>
        <v>0</v>
      </c>
      <c r="I170" s="22">
        <f>I171</f>
        <v>0</v>
      </c>
      <c r="J170" s="22">
        <f>J171</f>
        <v>0</v>
      </c>
    </row>
    <row r="171" spans="1:10" ht="212.25" customHeight="1" x14ac:dyDescent="0.2">
      <c r="A171" s="9" t="s">
        <v>929</v>
      </c>
      <c r="B171" s="9" t="s">
        <v>931</v>
      </c>
      <c r="C171" s="9"/>
      <c r="D171" s="9"/>
      <c r="E171" s="24">
        <f t="shared" ref="E171:E172" si="13">F171+G171</f>
        <v>7695.3</v>
      </c>
      <c r="F171" s="24">
        <f>F172</f>
        <v>769.5</v>
      </c>
      <c r="G171" s="24">
        <f>G172</f>
        <v>6925.8</v>
      </c>
      <c r="H171" s="24">
        <f t="shared" ref="H171:H172" si="14">I171+J171</f>
        <v>0</v>
      </c>
      <c r="I171" s="24">
        <f>I172</f>
        <v>0</v>
      </c>
      <c r="J171" s="24">
        <f>J172</f>
        <v>0</v>
      </c>
    </row>
    <row r="172" spans="1:10" ht="107.25" customHeight="1" x14ac:dyDescent="0.2">
      <c r="A172" s="9" t="s">
        <v>21</v>
      </c>
      <c r="B172" s="9" t="s">
        <v>931</v>
      </c>
      <c r="C172" s="9" t="s">
        <v>17</v>
      </c>
      <c r="D172" s="9" t="s">
        <v>622</v>
      </c>
      <c r="E172" s="24">
        <f t="shared" si="13"/>
        <v>7695.3</v>
      </c>
      <c r="F172" s="24">
        <f>868.1-98.6</f>
        <v>769.5</v>
      </c>
      <c r="G172" s="24">
        <f>7187.6+625-886.8</f>
        <v>6925.8</v>
      </c>
      <c r="H172" s="24">
        <f t="shared" si="14"/>
        <v>0</v>
      </c>
      <c r="I172" s="24">
        <v>0</v>
      </c>
      <c r="J172" s="24">
        <v>0</v>
      </c>
    </row>
    <row r="173" spans="1:10" ht="76.5" customHeight="1" x14ac:dyDescent="0.2">
      <c r="A173" s="26" t="s">
        <v>302</v>
      </c>
      <c r="B173" s="18" t="s">
        <v>303</v>
      </c>
      <c r="C173" s="9"/>
      <c r="D173" s="9"/>
      <c r="E173" s="22">
        <f t="shared" si="12"/>
        <v>12929</v>
      </c>
      <c r="F173" s="23">
        <f>F174+F177</f>
        <v>12929</v>
      </c>
      <c r="G173" s="22">
        <f>G174+G177</f>
        <v>0</v>
      </c>
      <c r="H173" s="22">
        <f t="shared" ref="H173:H215" si="15">I173+J173</f>
        <v>13319</v>
      </c>
      <c r="I173" s="23">
        <f>I174+I177</f>
        <v>13319</v>
      </c>
      <c r="J173" s="22">
        <f>J174+J177</f>
        <v>0</v>
      </c>
    </row>
    <row r="174" spans="1:10" ht="117.6" customHeight="1" x14ac:dyDescent="0.2">
      <c r="A174" s="26" t="s">
        <v>582</v>
      </c>
      <c r="B174" s="18" t="s">
        <v>304</v>
      </c>
      <c r="C174" s="9"/>
      <c r="D174" s="9"/>
      <c r="E174" s="22">
        <f t="shared" si="12"/>
        <v>12874</v>
      </c>
      <c r="F174" s="23">
        <f>F175</f>
        <v>12874</v>
      </c>
      <c r="G174" s="22">
        <f>G175</f>
        <v>0</v>
      </c>
      <c r="H174" s="22">
        <f t="shared" si="15"/>
        <v>13264</v>
      </c>
      <c r="I174" s="23">
        <f>I175</f>
        <v>13264</v>
      </c>
      <c r="J174" s="22">
        <f>J175</f>
        <v>0</v>
      </c>
    </row>
    <row r="175" spans="1:10" ht="88.5" customHeight="1" x14ac:dyDescent="0.2">
      <c r="A175" s="7" t="s">
        <v>61</v>
      </c>
      <c r="B175" s="9" t="s">
        <v>305</v>
      </c>
      <c r="C175" s="9"/>
      <c r="D175" s="9"/>
      <c r="E175" s="24">
        <f t="shared" si="12"/>
        <v>12874</v>
      </c>
      <c r="F175" s="25">
        <f>F176</f>
        <v>12874</v>
      </c>
      <c r="G175" s="24">
        <f>G176</f>
        <v>0</v>
      </c>
      <c r="H175" s="24">
        <f t="shared" si="15"/>
        <v>13264</v>
      </c>
      <c r="I175" s="25">
        <f>I176</f>
        <v>13264</v>
      </c>
      <c r="J175" s="24">
        <f>J176</f>
        <v>0</v>
      </c>
    </row>
    <row r="176" spans="1:10" ht="105.75" customHeight="1" x14ac:dyDescent="0.2">
      <c r="A176" s="9" t="s">
        <v>21</v>
      </c>
      <c r="B176" s="9" t="s">
        <v>305</v>
      </c>
      <c r="C176" s="9" t="s">
        <v>17</v>
      </c>
      <c r="D176" s="9" t="s">
        <v>31</v>
      </c>
      <c r="E176" s="24">
        <f t="shared" si="12"/>
        <v>12874</v>
      </c>
      <c r="F176" s="24">
        <v>12874</v>
      </c>
      <c r="G176" s="24"/>
      <c r="H176" s="24">
        <f t="shared" si="15"/>
        <v>13264</v>
      </c>
      <c r="I176" s="24">
        <v>13264</v>
      </c>
      <c r="J176" s="24"/>
    </row>
    <row r="177" spans="1:10" ht="222.75" customHeight="1" x14ac:dyDescent="0.2">
      <c r="A177" s="26" t="s">
        <v>716</v>
      </c>
      <c r="B177" s="18" t="s">
        <v>306</v>
      </c>
      <c r="C177" s="18"/>
      <c r="D177" s="18"/>
      <c r="E177" s="22">
        <f t="shared" si="12"/>
        <v>55</v>
      </c>
      <c r="F177" s="23">
        <f>F178</f>
        <v>55</v>
      </c>
      <c r="G177" s="22">
        <f>G178</f>
        <v>0</v>
      </c>
      <c r="H177" s="22">
        <f t="shared" si="15"/>
        <v>55</v>
      </c>
      <c r="I177" s="23">
        <f>I178</f>
        <v>55</v>
      </c>
      <c r="J177" s="22">
        <f>J178</f>
        <v>0</v>
      </c>
    </row>
    <row r="178" spans="1:10" ht="87.75" customHeight="1" x14ac:dyDescent="0.2">
      <c r="A178" s="7" t="s">
        <v>61</v>
      </c>
      <c r="B178" s="9" t="s">
        <v>307</v>
      </c>
      <c r="C178" s="9"/>
      <c r="D178" s="9"/>
      <c r="E178" s="24">
        <f t="shared" si="12"/>
        <v>55</v>
      </c>
      <c r="F178" s="25">
        <f>F179</f>
        <v>55</v>
      </c>
      <c r="G178" s="24">
        <f>G179</f>
        <v>0</v>
      </c>
      <c r="H178" s="24">
        <f t="shared" si="15"/>
        <v>55</v>
      </c>
      <c r="I178" s="25">
        <f>I179</f>
        <v>55</v>
      </c>
      <c r="J178" s="24">
        <f>J179</f>
        <v>0</v>
      </c>
    </row>
    <row r="179" spans="1:10" ht="106.5" customHeight="1" x14ac:dyDescent="0.2">
      <c r="A179" s="9" t="s">
        <v>21</v>
      </c>
      <c r="B179" s="9" t="s">
        <v>307</v>
      </c>
      <c r="C179" s="9" t="s">
        <v>17</v>
      </c>
      <c r="D179" s="9" t="s">
        <v>31</v>
      </c>
      <c r="E179" s="24">
        <f t="shared" si="12"/>
        <v>55</v>
      </c>
      <c r="F179" s="24">
        <v>55</v>
      </c>
      <c r="G179" s="24"/>
      <c r="H179" s="24">
        <f t="shared" si="15"/>
        <v>55</v>
      </c>
      <c r="I179" s="24">
        <v>55</v>
      </c>
      <c r="J179" s="24"/>
    </row>
    <row r="180" spans="1:10" ht="85.5" customHeight="1" x14ac:dyDescent="0.2">
      <c r="A180" s="26" t="s">
        <v>308</v>
      </c>
      <c r="B180" s="18" t="s">
        <v>309</v>
      </c>
      <c r="C180" s="9"/>
      <c r="D180" s="9"/>
      <c r="E180" s="22">
        <f t="shared" si="12"/>
        <v>44947</v>
      </c>
      <c r="F180" s="23">
        <f>F181+F184+F187+F192</f>
        <v>40750</v>
      </c>
      <c r="G180" s="22">
        <f>G181+G184+G187+G192</f>
        <v>4197</v>
      </c>
      <c r="H180" s="22">
        <f t="shared" si="15"/>
        <v>45455</v>
      </c>
      <c r="I180" s="23">
        <f>I181+I184+I187+I192</f>
        <v>41090</v>
      </c>
      <c r="J180" s="22">
        <f>J181+J184+J187+J192</f>
        <v>4365</v>
      </c>
    </row>
    <row r="181" spans="1:10" ht="148.15" customHeight="1" x14ac:dyDescent="0.2">
      <c r="A181" s="18" t="s">
        <v>310</v>
      </c>
      <c r="B181" s="18" t="s">
        <v>311</v>
      </c>
      <c r="C181" s="9"/>
      <c r="D181" s="9"/>
      <c r="E181" s="22">
        <f t="shared" si="12"/>
        <v>8954</v>
      </c>
      <c r="F181" s="23">
        <f>F182</f>
        <v>8954</v>
      </c>
      <c r="G181" s="22">
        <f>G182</f>
        <v>0</v>
      </c>
      <c r="H181" s="22">
        <f t="shared" si="15"/>
        <v>9235</v>
      </c>
      <c r="I181" s="23">
        <f>I182</f>
        <v>9235</v>
      </c>
      <c r="J181" s="22">
        <f>J182</f>
        <v>0</v>
      </c>
    </row>
    <row r="182" spans="1:10" ht="91.5" customHeight="1" x14ac:dyDescent="0.2">
      <c r="A182" s="7" t="s">
        <v>61</v>
      </c>
      <c r="B182" s="9" t="s">
        <v>312</v>
      </c>
      <c r="C182" s="18"/>
      <c r="D182" s="18"/>
      <c r="E182" s="24">
        <f t="shared" si="12"/>
        <v>8954</v>
      </c>
      <c r="F182" s="25">
        <f>F183</f>
        <v>8954</v>
      </c>
      <c r="G182" s="24">
        <f>G183</f>
        <v>0</v>
      </c>
      <c r="H182" s="24">
        <f t="shared" si="15"/>
        <v>9235</v>
      </c>
      <c r="I182" s="25">
        <f>I183</f>
        <v>9235</v>
      </c>
      <c r="J182" s="24">
        <f>J183</f>
        <v>0</v>
      </c>
    </row>
    <row r="183" spans="1:10" ht="100.5" customHeight="1" x14ac:dyDescent="0.2">
      <c r="A183" s="9" t="s">
        <v>21</v>
      </c>
      <c r="B183" s="9" t="s">
        <v>312</v>
      </c>
      <c r="C183" s="9" t="s">
        <v>17</v>
      </c>
      <c r="D183" s="9" t="s">
        <v>26</v>
      </c>
      <c r="E183" s="24">
        <f t="shared" si="12"/>
        <v>8954</v>
      </c>
      <c r="F183" s="24">
        <v>8954</v>
      </c>
      <c r="G183" s="24"/>
      <c r="H183" s="24">
        <f t="shared" si="15"/>
        <v>9235</v>
      </c>
      <c r="I183" s="24">
        <v>9235</v>
      </c>
      <c r="J183" s="24"/>
    </row>
    <row r="184" spans="1:10" ht="107.45" customHeight="1" x14ac:dyDescent="0.2">
      <c r="A184" s="18" t="s">
        <v>313</v>
      </c>
      <c r="B184" s="18" t="s">
        <v>314</v>
      </c>
      <c r="C184" s="9"/>
      <c r="D184" s="9"/>
      <c r="E184" s="22">
        <f t="shared" si="12"/>
        <v>4197</v>
      </c>
      <c r="F184" s="23">
        <f>F185</f>
        <v>0</v>
      </c>
      <c r="G184" s="22">
        <f>G185</f>
        <v>4197</v>
      </c>
      <c r="H184" s="22">
        <f t="shared" si="15"/>
        <v>4365</v>
      </c>
      <c r="I184" s="23">
        <f>I185</f>
        <v>0</v>
      </c>
      <c r="J184" s="22">
        <f>J185</f>
        <v>4365</v>
      </c>
    </row>
    <row r="185" spans="1:10" ht="84" customHeight="1" x14ac:dyDescent="0.2">
      <c r="A185" s="7" t="s">
        <v>317</v>
      </c>
      <c r="B185" s="9" t="s">
        <v>315</v>
      </c>
      <c r="C185" s="9"/>
      <c r="D185" s="9"/>
      <c r="E185" s="24">
        <f t="shared" si="12"/>
        <v>4197</v>
      </c>
      <c r="F185" s="25">
        <f>F186</f>
        <v>0</v>
      </c>
      <c r="G185" s="24">
        <f>G186</f>
        <v>4197</v>
      </c>
      <c r="H185" s="24">
        <f t="shared" si="15"/>
        <v>4365</v>
      </c>
      <c r="I185" s="25">
        <f>I186</f>
        <v>0</v>
      </c>
      <c r="J185" s="24">
        <f>J186</f>
        <v>4365</v>
      </c>
    </row>
    <row r="186" spans="1:10" ht="106.5" customHeight="1" x14ac:dyDescent="0.2">
      <c r="A186" s="9" t="s">
        <v>21</v>
      </c>
      <c r="B186" s="9" t="s">
        <v>315</v>
      </c>
      <c r="C186" s="9" t="s">
        <v>17</v>
      </c>
      <c r="D186" s="9" t="s">
        <v>26</v>
      </c>
      <c r="E186" s="24">
        <f t="shared" si="12"/>
        <v>4197</v>
      </c>
      <c r="F186" s="25"/>
      <c r="G186" s="24">
        <f>4276-79</f>
        <v>4197</v>
      </c>
      <c r="H186" s="24">
        <f t="shared" si="15"/>
        <v>4365</v>
      </c>
      <c r="I186" s="25"/>
      <c r="J186" s="24">
        <f>4447-82</f>
        <v>4365</v>
      </c>
    </row>
    <row r="187" spans="1:10" ht="158.25" customHeight="1" x14ac:dyDescent="0.2">
      <c r="A187" s="18" t="s">
        <v>717</v>
      </c>
      <c r="B187" s="18" t="s">
        <v>316</v>
      </c>
      <c r="C187" s="9"/>
      <c r="D187" s="9"/>
      <c r="E187" s="22">
        <f t="shared" si="12"/>
        <v>15644</v>
      </c>
      <c r="F187" s="23">
        <f>F188+F190</f>
        <v>15644</v>
      </c>
      <c r="G187" s="22">
        <f>G188+G190</f>
        <v>0</v>
      </c>
      <c r="H187" s="22">
        <f t="shared" si="15"/>
        <v>15644</v>
      </c>
      <c r="I187" s="23">
        <f>I188+I190</f>
        <v>15644</v>
      </c>
      <c r="J187" s="22">
        <f>J188+J190</f>
        <v>0</v>
      </c>
    </row>
    <row r="188" spans="1:10" ht="88.5" customHeight="1" x14ac:dyDescent="0.2">
      <c r="A188" s="7" t="s">
        <v>317</v>
      </c>
      <c r="B188" s="9" t="s">
        <v>318</v>
      </c>
      <c r="C188" s="9"/>
      <c r="D188" s="9"/>
      <c r="E188" s="24">
        <f t="shared" si="12"/>
        <v>15543</v>
      </c>
      <c r="F188" s="25">
        <f>F189</f>
        <v>15543</v>
      </c>
      <c r="G188" s="24">
        <f>G189</f>
        <v>0</v>
      </c>
      <c r="H188" s="24">
        <f t="shared" si="15"/>
        <v>15543</v>
      </c>
      <c r="I188" s="25">
        <f>I189</f>
        <v>15543</v>
      </c>
      <c r="J188" s="24">
        <f>J189</f>
        <v>0</v>
      </c>
    </row>
    <row r="189" spans="1:10" ht="111.75" customHeight="1" x14ac:dyDescent="0.2">
      <c r="A189" s="9" t="s">
        <v>21</v>
      </c>
      <c r="B189" s="9" t="s">
        <v>318</v>
      </c>
      <c r="C189" s="9" t="s">
        <v>17</v>
      </c>
      <c r="D189" s="9" t="s">
        <v>26</v>
      </c>
      <c r="E189" s="24">
        <f t="shared" si="12"/>
        <v>15543</v>
      </c>
      <c r="F189" s="24">
        <v>15543</v>
      </c>
      <c r="G189" s="24"/>
      <c r="H189" s="24">
        <f t="shared" si="15"/>
        <v>15543</v>
      </c>
      <c r="I189" s="24">
        <v>15543</v>
      </c>
      <c r="J189" s="24"/>
    </row>
    <row r="190" spans="1:10" ht="134.44999999999999" customHeight="1" x14ac:dyDescent="0.2">
      <c r="A190" s="8" t="s">
        <v>857</v>
      </c>
      <c r="B190" s="9" t="s">
        <v>319</v>
      </c>
      <c r="C190" s="9"/>
      <c r="D190" s="9"/>
      <c r="E190" s="24">
        <f t="shared" si="12"/>
        <v>101</v>
      </c>
      <c r="F190" s="25">
        <f>F191</f>
        <v>101</v>
      </c>
      <c r="G190" s="24">
        <f>G191</f>
        <v>0</v>
      </c>
      <c r="H190" s="24">
        <f t="shared" si="15"/>
        <v>101</v>
      </c>
      <c r="I190" s="25">
        <f>I191</f>
        <v>101</v>
      </c>
      <c r="J190" s="24">
        <f>J191</f>
        <v>0</v>
      </c>
    </row>
    <row r="191" spans="1:10" ht="114" customHeight="1" x14ac:dyDescent="0.2">
      <c r="A191" s="9" t="s">
        <v>21</v>
      </c>
      <c r="B191" s="9" t="s">
        <v>319</v>
      </c>
      <c r="C191" s="9" t="s">
        <v>17</v>
      </c>
      <c r="D191" s="9" t="s">
        <v>26</v>
      </c>
      <c r="E191" s="24">
        <f t="shared" si="12"/>
        <v>101</v>
      </c>
      <c r="F191" s="24">
        <v>101</v>
      </c>
      <c r="G191" s="24"/>
      <c r="H191" s="24">
        <f t="shared" si="15"/>
        <v>101</v>
      </c>
      <c r="I191" s="24">
        <v>101</v>
      </c>
      <c r="J191" s="24"/>
    </row>
    <row r="192" spans="1:10" ht="117.75" customHeight="1" x14ac:dyDescent="0.2">
      <c r="A192" s="18" t="s">
        <v>320</v>
      </c>
      <c r="B192" s="18" t="s">
        <v>321</v>
      </c>
      <c r="C192" s="9"/>
      <c r="D192" s="9"/>
      <c r="E192" s="22">
        <f t="shared" si="12"/>
        <v>16152</v>
      </c>
      <c r="F192" s="22">
        <f>F193+F195</f>
        <v>16152</v>
      </c>
      <c r="G192" s="22">
        <f>G193+G195</f>
        <v>0</v>
      </c>
      <c r="H192" s="22">
        <f t="shared" si="15"/>
        <v>16211</v>
      </c>
      <c r="I192" s="22">
        <f>I193+I195</f>
        <v>16211</v>
      </c>
      <c r="J192" s="22">
        <f>J193+J195</f>
        <v>0</v>
      </c>
    </row>
    <row r="193" spans="1:10" ht="82.5" customHeight="1" x14ac:dyDescent="0.2">
      <c r="A193" s="7" t="s">
        <v>317</v>
      </c>
      <c r="B193" s="9" t="s">
        <v>322</v>
      </c>
      <c r="C193" s="9"/>
      <c r="D193" s="9"/>
      <c r="E193" s="24">
        <f t="shared" si="12"/>
        <v>12109</v>
      </c>
      <c r="F193" s="25">
        <f>F194</f>
        <v>12109</v>
      </c>
      <c r="G193" s="24">
        <f>G194</f>
        <v>0</v>
      </c>
      <c r="H193" s="24">
        <f t="shared" si="15"/>
        <v>12168</v>
      </c>
      <c r="I193" s="25">
        <f>I194</f>
        <v>12168</v>
      </c>
      <c r="J193" s="24">
        <f>J194</f>
        <v>0</v>
      </c>
    </row>
    <row r="194" spans="1:10" ht="111.75" customHeight="1" x14ac:dyDescent="0.2">
      <c r="A194" s="9" t="s">
        <v>21</v>
      </c>
      <c r="B194" s="9" t="s">
        <v>322</v>
      </c>
      <c r="C194" s="9" t="s">
        <v>17</v>
      </c>
      <c r="D194" s="9" t="s">
        <v>26</v>
      </c>
      <c r="E194" s="24">
        <f t="shared" si="12"/>
        <v>12109</v>
      </c>
      <c r="F194" s="24">
        <v>12109</v>
      </c>
      <c r="G194" s="24"/>
      <c r="H194" s="24">
        <f t="shared" si="15"/>
        <v>12168</v>
      </c>
      <c r="I194" s="24">
        <v>12168</v>
      </c>
      <c r="J194" s="24"/>
    </row>
    <row r="195" spans="1:10" ht="139.5" customHeight="1" x14ac:dyDescent="0.2">
      <c r="A195" s="8" t="s">
        <v>857</v>
      </c>
      <c r="B195" s="9" t="s">
        <v>791</v>
      </c>
      <c r="C195" s="9"/>
      <c r="D195" s="9"/>
      <c r="E195" s="24">
        <f t="shared" si="12"/>
        <v>4043</v>
      </c>
      <c r="F195" s="24">
        <f>F196</f>
        <v>4043</v>
      </c>
      <c r="G195" s="24">
        <f>G196</f>
        <v>0</v>
      </c>
      <c r="H195" s="24">
        <f t="shared" si="15"/>
        <v>4043</v>
      </c>
      <c r="I195" s="24">
        <f>I196</f>
        <v>4043</v>
      </c>
      <c r="J195" s="24">
        <f>J196</f>
        <v>0</v>
      </c>
    </row>
    <row r="196" spans="1:10" ht="52.5" customHeight="1" x14ac:dyDescent="0.2">
      <c r="A196" s="9" t="s">
        <v>22</v>
      </c>
      <c r="B196" s="9" t="s">
        <v>791</v>
      </c>
      <c r="C196" s="9" t="s">
        <v>18</v>
      </c>
      <c r="D196" s="9" t="s">
        <v>26</v>
      </c>
      <c r="E196" s="24">
        <f t="shared" si="12"/>
        <v>4043</v>
      </c>
      <c r="F196" s="24">
        <v>4043</v>
      </c>
      <c r="G196" s="24"/>
      <c r="H196" s="24">
        <f t="shared" si="15"/>
        <v>4043</v>
      </c>
      <c r="I196" s="24">
        <v>4043</v>
      </c>
      <c r="J196" s="24"/>
    </row>
    <row r="197" spans="1:10" ht="88.5" customHeight="1" x14ac:dyDescent="0.2">
      <c r="A197" s="26" t="s">
        <v>323</v>
      </c>
      <c r="B197" s="18" t="s">
        <v>324</v>
      </c>
      <c r="C197" s="9"/>
      <c r="D197" s="9"/>
      <c r="E197" s="22">
        <f t="shared" ref="E197:E226" si="16">F197+G197</f>
        <v>22981</v>
      </c>
      <c r="F197" s="23">
        <f>F198+F201+F204</f>
        <v>22981</v>
      </c>
      <c r="G197" s="22">
        <f>G198+G201+G204</f>
        <v>0</v>
      </c>
      <c r="H197" s="22">
        <f t="shared" si="15"/>
        <v>23678</v>
      </c>
      <c r="I197" s="23">
        <f>I198+I201+I204</f>
        <v>23678</v>
      </c>
      <c r="J197" s="22">
        <f>J198+J201+J204</f>
        <v>0</v>
      </c>
    </row>
    <row r="198" spans="1:10" ht="165" customHeight="1" x14ac:dyDescent="0.2">
      <c r="A198" s="18" t="s">
        <v>718</v>
      </c>
      <c r="B198" s="18" t="s">
        <v>325</v>
      </c>
      <c r="C198" s="9"/>
      <c r="D198" s="9"/>
      <c r="E198" s="22">
        <f t="shared" si="16"/>
        <v>22584</v>
      </c>
      <c r="F198" s="23">
        <f>F199</f>
        <v>22584</v>
      </c>
      <c r="G198" s="22">
        <f>G199</f>
        <v>0</v>
      </c>
      <c r="H198" s="22">
        <f t="shared" si="15"/>
        <v>23281</v>
      </c>
      <c r="I198" s="23">
        <f>I199</f>
        <v>23281</v>
      </c>
      <c r="J198" s="22">
        <f>J199</f>
        <v>0</v>
      </c>
    </row>
    <row r="199" spans="1:10" ht="93.75" customHeight="1" x14ac:dyDescent="0.2">
      <c r="A199" s="7" t="s">
        <v>61</v>
      </c>
      <c r="B199" s="9" t="s">
        <v>326</v>
      </c>
      <c r="C199" s="9"/>
      <c r="D199" s="9"/>
      <c r="E199" s="24">
        <f t="shared" si="16"/>
        <v>22584</v>
      </c>
      <c r="F199" s="25">
        <f>F200</f>
        <v>22584</v>
      </c>
      <c r="G199" s="24">
        <f>G200</f>
        <v>0</v>
      </c>
      <c r="H199" s="24">
        <f t="shared" si="15"/>
        <v>23281</v>
      </c>
      <c r="I199" s="25">
        <f>I200</f>
        <v>23281</v>
      </c>
      <c r="J199" s="24">
        <f>J200</f>
        <v>0</v>
      </c>
    </row>
    <row r="200" spans="1:10" ht="108" customHeight="1" x14ac:dyDescent="0.2">
      <c r="A200" s="9" t="s">
        <v>21</v>
      </c>
      <c r="B200" s="9" t="s">
        <v>326</v>
      </c>
      <c r="C200" s="9" t="s">
        <v>17</v>
      </c>
      <c r="D200" s="9" t="s">
        <v>327</v>
      </c>
      <c r="E200" s="24">
        <f t="shared" si="16"/>
        <v>22584</v>
      </c>
      <c r="F200" s="24">
        <v>22584</v>
      </c>
      <c r="G200" s="24"/>
      <c r="H200" s="24">
        <f t="shared" si="15"/>
        <v>23281</v>
      </c>
      <c r="I200" s="24">
        <v>23281</v>
      </c>
      <c r="J200" s="24"/>
    </row>
    <row r="201" spans="1:10" ht="145.15" customHeight="1" x14ac:dyDescent="0.2">
      <c r="A201" s="18" t="s">
        <v>328</v>
      </c>
      <c r="B201" s="18" t="s">
        <v>329</v>
      </c>
      <c r="C201" s="9"/>
      <c r="D201" s="9"/>
      <c r="E201" s="22">
        <f t="shared" si="16"/>
        <v>62</v>
      </c>
      <c r="F201" s="23">
        <f>F202</f>
        <v>62</v>
      </c>
      <c r="G201" s="22">
        <f>G202</f>
        <v>0</v>
      </c>
      <c r="H201" s="22">
        <f t="shared" si="15"/>
        <v>62</v>
      </c>
      <c r="I201" s="23">
        <f>I202</f>
        <v>62</v>
      </c>
      <c r="J201" s="22">
        <f>J202</f>
        <v>0</v>
      </c>
    </row>
    <row r="202" spans="1:10" ht="87.75" customHeight="1" x14ac:dyDescent="0.2">
      <c r="A202" s="7" t="s">
        <v>61</v>
      </c>
      <c r="B202" s="9" t="s">
        <v>330</v>
      </c>
      <c r="C202" s="9"/>
      <c r="D202" s="9"/>
      <c r="E202" s="24">
        <f t="shared" si="16"/>
        <v>62</v>
      </c>
      <c r="F202" s="25">
        <f>F203</f>
        <v>62</v>
      </c>
      <c r="G202" s="24">
        <f>G203</f>
        <v>0</v>
      </c>
      <c r="H202" s="24">
        <f t="shared" si="15"/>
        <v>62</v>
      </c>
      <c r="I202" s="25">
        <f>I203</f>
        <v>62</v>
      </c>
      <c r="J202" s="24">
        <f>J203</f>
        <v>0</v>
      </c>
    </row>
    <row r="203" spans="1:10" ht="101.45" customHeight="1" x14ac:dyDescent="0.2">
      <c r="A203" s="9" t="s">
        <v>21</v>
      </c>
      <c r="B203" s="9" t="s">
        <v>330</v>
      </c>
      <c r="C203" s="9" t="s">
        <v>17</v>
      </c>
      <c r="D203" s="9" t="s">
        <v>327</v>
      </c>
      <c r="E203" s="24">
        <f t="shared" si="16"/>
        <v>62</v>
      </c>
      <c r="F203" s="24">
        <v>62</v>
      </c>
      <c r="G203" s="24"/>
      <c r="H203" s="24">
        <f t="shared" si="15"/>
        <v>62</v>
      </c>
      <c r="I203" s="24">
        <v>62</v>
      </c>
      <c r="J203" s="24"/>
    </row>
    <row r="204" spans="1:10" ht="139.9" customHeight="1" x14ac:dyDescent="0.2">
      <c r="A204" s="18" t="s">
        <v>331</v>
      </c>
      <c r="B204" s="18" t="s">
        <v>332</v>
      </c>
      <c r="C204" s="9"/>
      <c r="D204" s="9"/>
      <c r="E204" s="22">
        <f t="shared" si="16"/>
        <v>335</v>
      </c>
      <c r="F204" s="23">
        <f>F205</f>
        <v>335</v>
      </c>
      <c r="G204" s="22">
        <f>G205</f>
        <v>0</v>
      </c>
      <c r="H204" s="22">
        <f t="shared" si="15"/>
        <v>335</v>
      </c>
      <c r="I204" s="23">
        <f>I205</f>
        <v>335</v>
      </c>
      <c r="J204" s="22">
        <f>J205</f>
        <v>0</v>
      </c>
    </row>
    <row r="205" spans="1:10" ht="36.75" customHeight="1" x14ac:dyDescent="0.2">
      <c r="A205" s="7" t="s">
        <v>69</v>
      </c>
      <c r="B205" s="9" t="s">
        <v>333</v>
      </c>
      <c r="C205" s="9"/>
      <c r="D205" s="9"/>
      <c r="E205" s="24">
        <f t="shared" si="16"/>
        <v>335</v>
      </c>
      <c r="F205" s="25">
        <f>F206</f>
        <v>335</v>
      </c>
      <c r="G205" s="24">
        <f>G206</f>
        <v>0</v>
      </c>
      <c r="H205" s="24">
        <f t="shared" si="15"/>
        <v>335</v>
      </c>
      <c r="I205" s="25">
        <f>I206</f>
        <v>335</v>
      </c>
      <c r="J205" s="24">
        <f>J206</f>
        <v>0</v>
      </c>
    </row>
    <row r="206" spans="1:10" ht="106.5" customHeight="1" x14ac:dyDescent="0.2">
      <c r="A206" s="9" t="s">
        <v>21</v>
      </c>
      <c r="B206" s="9" t="s">
        <v>333</v>
      </c>
      <c r="C206" s="9" t="s">
        <v>17</v>
      </c>
      <c r="D206" s="9" t="s">
        <v>327</v>
      </c>
      <c r="E206" s="24">
        <f t="shared" si="16"/>
        <v>335</v>
      </c>
      <c r="F206" s="24">
        <v>335</v>
      </c>
      <c r="G206" s="24"/>
      <c r="H206" s="24">
        <f t="shared" si="15"/>
        <v>335</v>
      </c>
      <c r="I206" s="24">
        <v>335</v>
      </c>
      <c r="J206" s="24"/>
    </row>
    <row r="207" spans="1:10" ht="95.25" customHeight="1" x14ac:dyDescent="0.2">
      <c r="A207" s="26" t="s">
        <v>334</v>
      </c>
      <c r="B207" s="18" t="s">
        <v>335</v>
      </c>
      <c r="C207" s="9"/>
      <c r="D207" s="9"/>
      <c r="E207" s="22">
        <f t="shared" si="16"/>
        <v>91431</v>
      </c>
      <c r="F207" s="23">
        <f>F208+F212+F216</f>
        <v>91431</v>
      </c>
      <c r="G207" s="22">
        <f>G208+G212+G216</f>
        <v>0</v>
      </c>
      <c r="H207" s="22">
        <f t="shared" si="15"/>
        <v>94884</v>
      </c>
      <c r="I207" s="23">
        <f>I208+I212+I216</f>
        <v>94884</v>
      </c>
      <c r="J207" s="22">
        <f>J208+J212+J216</f>
        <v>0</v>
      </c>
    </row>
    <row r="208" spans="1:10" ht="108" customHeight="1" x14ac:dyDescent="0.2">
      <c r="A208" s="26" t="s">
        <v>336</v>
      </c>
      <c r="B208" s="18" t="s">
        <v>337</v>
      </c>
      <c r="C208" s="18"/>
      <c r="D208" s="18"/>
      <c r="E208" s="22">
        <f t="shared" si="16"/>
        <v>12586</v>
      </c>
      <c r="F208" s="23">
        <f>F209</f>
        <v>12586</v>
      </c>
      <c r="G208" s="22">
        <f>G209</f>
        <v>0</v>
      </c>
      <c r="H208" s="22">
        <f t="shared" si="15"/>
        <v>13075</v>
      </c>
      <c r="I208" s="23">
        <f>I209</f>
        <v>13075</v>
      </c>
      <c r="J208" s="22">
        <f>J209</f>
        <v>0</v>
      </c>
    </row>
    <row r="209" spans="1:10" ht="71.25" customHeight="1" x14ac:dyDescent="0.2">
      <c r="A209" s="7" t="s">
        <v>77</v>
      </c>
      <c r="B209" s="9" t="s">
        <v>338</v>
      </c>
      <c r="C209" s="18"/>
      <c r="D209" s="18"/>
      <c r="E209" s="24">
        <f t="shared" si="16"/>
        <v>12586</v>
      </c>
      <c r="F209" s="25">
        <f>F210+F211</f>
        <v>12586</v>
      </c>
      <c r="G209" s="25">
        <f>G210+G211</f>
        <v>0</v>
      </c>
      <c r="H209" s="24">
        <f t="shared" si="15"/>
        <v>13075</v>
      </c>
      <c r="I209" s="25">
        <f>I210+I211</f>
        <v>13075</v>
      </c>
      <c r="J209" s="25">
        <f>J210+J211</f>
        <v>0</v>
      </c>
    </row>
    <row r="210" spans="1:10" ht="192.75" customHeight="1" x14ac:dyDescent="0.2">
      <c r="A210" s="8" t="s">
        <v>25</v>
      </c>
      <c r="B210" s="9" t="s">
        <v>338</v>
      </c>
      <c r="C210" s="9" t="s">
        <v>15</v>
      </c>
      <c r="D210" s="9" t="s">
        <v>31</v>
      </c>
      <c r="E210" s="24">
        <f t="shared" si="16"/>
        <v>12248</v>
      </c>
      <c r="F210" s="24">
        <v>12248</v>
      </c>
      <c r="G210" s="24"/>
      <c r="H210" s="24">
        <f t="shared" si="15"/>
        <v>12737</v>
      </c>
      <c r="I210" s="24">
        <v>12737</v>
      </c>
      <c r="J210" s="24"/>
    </row>
    <row r="211" spans="1:10" ht="72.75" customHeight="1" x14ac:dyDescent="0.2">
      <c r="A211" s="9" t="s">
        <v>23</v>
      </c>
      <c r="B211" s="9" t="s">
        <v>338</v>
      </c>
      <c r="C211" s="9" t="s">
        <v>16</v>
      </c>
      <c r="D211" s="9" t="s">
        <v>31</v>
      </c>
      <c r="E211" s="24">
        <f t="shared" si="16"/>
        <v>338</v>
      </c>
      <c r="F211" s="24">
        <v>338</v>
      </c>
      <c r="G211" s="24"/>
      <c r="H211" s="24">
        <f t="shared" si="15"/>
        <v>338</v>
      </c>
      <c r="I211" s="24">
        <v>338</v>
      </c>
      <c r="J211" s="24"/>
    </row>
    <row r="212" spans="1:10" ht="165" customHeight="1" x14ac:dyDescent="0.2">
      <c r="A212" s="26" t="s">
        <v>719</v>
      </c>
      <c r="B212" s="18" t="s">
        <v>339</v>
      </c>
      <c r="C212" s="9"/>
      <c r="D212" s="9"/>
      <c r="E212" s="22">
        <f t="shared" si="16"/>
        <v>78497</v>
      </c>
      <c r="F212" s="23">
        <f>F213</f>
        <v>78497</v>
      </c>
      <c r="G212" s="22">
        <f>G213</f>
        <v>0</v>
      </c>
      <c r="H212" s="22">
        <f t="shared" si="15"/>
        <v>81461</v>
      </c>
      <c r="I212" s="23">
        <f>I213</f>
        <v>81461</v>
      </c>
      <c r="J212" s="22">
        <f>J213</f>
        <v>0</v>
      </c>
    </row>
    <row r="213" spans="1:10" ht="86.25" customHeight="1" x14ac:dyDescent="0.2">
      <c r="A213" s="34" t="s">
        <v>61</v>
      </c>
      <c r="B213" s="9" t="s">
        <v>340</v>
      </c>
      <c r="C213" s="9"/>
      <c r="D213" s="9"/>
      <c r="E213" s="24">
        <f t="shared" si="16"/>
        <v>78497</v>
      </c>
      <c r="F213" s="25">
        <f>F214+F215</f>
        <v>78497</v>
      </c>
      <c r="G213" s="25">
        <f>G214+G215</f>
        <v>0</v>
      </c>
      <c r="H213" s="24">
        <f t="shared" si="15"/>
        <v>81461</v>
      </c>
      <c r="I213" s="25">
        <f>I214+I215</f>
        <v>81461</v>
      </c>
      <c r="J213" s="25">
        <f>J214+J215</f>
        <v>0</v>
      </c>
    </row>
    <row r="214" spans="1:10" ht="195.75" customHeight="1" x14ac:dyDescent="0.2">
      <c r="A214" s="8" t="s">
        <v>25</v>
      </c>
      <c r="B214" s="9" t="s">
        <v>340</v>
      </c>
      <c r="C214" s="9" t="s">
        <v>15</v>
      </c>
      <c r="D214" s="9" t="s">
        <v>31</v>
      </c>
      <c r="E214" s="24">
        <f t="shared" si="16"/>
        <v>74097</v>
      </c>
      <c r="F214" s="24">
        <v>74097</v>
      </c>
      <c r="G214" s="24"/>
      <c r="H214" s="24">
        <f t="shared" si="15"/>
        <v>77061</v>
      </c>
      <c r="I214" s="24">
        <v>77061</v>
      </c>
      <c r="J214" s="24"/>
    </row>
    <row r="215" spans="1:10" ht="66.75" customHeight="1" x14ac:dyDescent="0.2">
      <c r="A215" s="9" t="s">
        <v>23</v>
      </c>
      <c r="B215" s="9" t="s">
        <v>340</v>
      </c>
      <c r="C215" s="9" t="s">
        <v>16</v>
      </c>
      <c r="D215" s="9" t="s">
        <v>31</v>
      </c>
      <c r="E215" s="24">
        <f t="shared" si="16"/>
        <v>4400</v>
      </c>
      <c r="F215" s="24">
        <v>4400</v>
      </c>
      <c r="G215" s="24"/>
      <c r="H215" s="24">
        <f t="shared" si="15"/>
        <v>4400</v>
      </c>
      <c r="I215" s="24">
        <v>4400</v>
      </c>
      <c r="J215" s="24"/>
    </row>
    <row r="216" spans="1:10" ht="89.45" customHeight="1" x14ac:dyDescent="0.2">
      <c r="A216" s="18" t="s">
        <v>623</v>
      </c>
      <c r="B216" s="18" t="s">
        <v>625</v>
      </c>
      <c r="C216" s="18"/>
      <c r="D216" s="18"/>
      <c r="E216" s="22">
        <f>F216+G216</f>
        <v>348</v>
      </c>
      <c r="F216" s="23">
        <f>F217</f>
        <v>348</v>
      </c>
      <c r="G216" s="22">
        <f>G217</f>
        <v>0</v>
      </c>
      <c r="H216" s="22">
        <f>I216+J216</f>
        <v>348</v>
      </c>
      <c r="I216" s="23">
        <f>I217</f>
        <v>348</v>
      </c>
      <c r="J216" s="22">
        <f>J217</f>
        <v>0</v>
      </c>
    </row>
    <row r="217" spans="1:10" ht="116.25" customHeight="1" x14ac:dyDescent="0.2">
      <c r="A217" s="9" t="s">
        <v>624</v>
      </c>
      <c r="B217" s="9" t="s">
        <v>626</v>
      </c>
      <c r="C217" s="9"/>
      <c r="D217" s="9"/>
      <c r="E217" s="24">
        <f>F217+G217</f>
        <v>348</v>
      </c>
      <c r="F217" s="25">
        <f>F218</f>
        <v>348</v>
      </c>
      <c r="G217" s="24">
        <f>G218</f>
        <v>0</v>
      </c>
      <c r="H217" s="24">
        <f>I217+J217</f>
        <v>348</v>
      </c>
      <c r="I217" s="25">
        <f>I218</f>
        <v>348</v>
      </c>
      <c r="J217" s="24">
        <f>J218</f>
        <v>0</v>
      </c>
    </row>
    <row r="218" spans="1:10" ht="54.75" customHeight="1" x14ac:dyDescent="0.2">
      <c r="A218" s="7" t="s">
        <v>30</v>
      </c>
      <c r="B218" s="9" t="s">
        <v>626</v>
      </c>
      <c r="C218" s="9" t="s">
        <v>19</v>
      </c>
      <c r="D218" s="9" t="s">
        <v>11</v>
      </c>
      <c r="E218" s="24">
        <f>F218+G218</f>
        <v>348</v>
      </c>
      <c r="F218" s="24">
        <v>348</v>
      </c>
      <c r="G218" s="24"/>
      <c r="H218" s="24">
        <f>I218+J218</f>
        <v>348</v>
      </c>
      <c r="I218" s="24">
        <v>348</v>
      </c>
      <c r="J218" s="24"/>
    </row>
    <row r="219" spans="1:10" ht="120.75" customHeight="1" x14ac:dyDescent="0.2">
      <c r="A219" s="17" t="s">
        <v>732</v>
      </c>
      <c r="B219" s="18" t="s">
        <v>82</v>
      </c>
      <c r="C219" s="18"/>
      <c r="D219" s="18"/>
      <c r="E219" s="22">
        <f t="shared" si="16"/>
        <v>18601</v>
      </c>
      <c r="F219" s="22">
        <f>F220+F237+F245+F255</f>
        <v>18601</v>
      </c>
      <c r="G219" s="22">
        <f>G220+G237+G245+G255</f>
        <v>0</v>
      </c>
      <c r="H219" s="22">
        <f t="shared" ref="H219:H254" si="17">I219+J219</f>
        <v>18590</v>
      </c>
      <c r="I219" s="22">
        <f>I220+I237+I245+I255</f>
        <v>18590</v>
      </c>
      <c r="J219" s="22">
        <f>J220+J237+J245+J255</f>
        <v>0</v>
      </c>
    </row>
    <row r="220" spans="1:10" ht="107.45" customHeight="1" x14ac:dyDescent="0.2">
      <c r="A220" s="17" t="s">
        <v>750</v>
      </c>
      <c r="B220" s="18" t="s">
        <v>83</v>
      </c>
      <c r="C220" s="18"/>
      <c r="D220" s="18"/>
      <c r="E220" s="22">
        <f t="shared" si="16"/>
        <v>1962</v>
      </c>
      <c r="F220" s="22">
        <f>F221+F227+F234+F224</f>
        <v>1962</v>
      </c>
      <c r="G220" s="22">
        <f>G221+G227+G234+G224</f>
        <v>0</v>
      </c>
      <c r="H220" s="22">
        <f t="shared" si="17"/>
        <v>1962</v>
      </c>
      <c r="I220" s="22">
        <f>I221+I227+I234+I224</f>
        <v>1962</v>
      </c>
      <c r="J220" s="22">
        <f>J221+J227+J234+J224</f>
        <v>0</v>
      </c>
    </row>
    <row r="221" spans="1:10" ht="154.15" customHeight="1" x14ac:dyDescent="0.2">
      <c r="A221" s="17" t="s">
        <v>84</v>
      </c>
      <c r="B221" s="18" t="s">
        <v>85</v>
      </c>
      <c r="C221" s="18"/>
      <c r="D221" s="18"/>
      <c r="E221" s="22">
        <f t="shared" si="16"/>
        <v>50</v>
      </c>
      <c r="F221" s="23">
        <f>F222</f>
        <v>50</v>
      </c>
      <c r="G221" s="22">
        <f>G222</f>
        <v>0</v>
      </c>
      <c r="H221" s="22">
        <f t="shared" si="17"/>
        <v>50</v>
      </c>
      <c r="I221" s="23">
        <f>I222</f>
        <v>50</v>
      </c>
      <c r="J221" s="22">
        <f>J222</f>
        <v>0</v>
      </c>
    </row>
    <row r="222" spans="1:10" ht="36" customHeight="1" x14ac:dyDescent="0.2">
      <c r="A222" s="32" t="s">
        <v>69</v>
      </c>
      <c r="B222" s="9" t="s">
        <v>86</v>
      </c>
      <c r="C222" s="9"/>
      <c r="D222" s="9"/>
      <c r="E222" s="24">
        <f t="shared" si="16"/>
        <v>50</v>
      </c>
      <c r="F222" s="25">
        <f>F223</f>
        <v>50</v>
      </c>
      <c r="G222" s="24">
        <f>G223</f>
        <v>0</v>
      </c>
      <c r="H222" s="24">
        <f t="shared" si="17"/>
        <v>50</v>
      </c>
      <c r="I222" s="25">
        <f>I223</f>
        <v>50</v>
      </c>
      <c r="J222" s="24">
        <f>J223</f>
        <v>0</v>
      </c>
    </row>
    <row r="223" spans="1:10" ht="71.25" customHeight="1" x14ac:dyDescent="0.2">
      <c r="A223" s="9" t="s">
        <v>23</v>
      </c>
      <c r="B223" s="9" t="s">
        <v>86</v>
      </c>
      <c r="C223" s="9" t="s">
        <v>16</v>
      </c>
      <c r="D223" s="9" t="s">
        <v>26</v>
      </c>
      <c r="E223" s="24">
        <f t="shared" si="16"/>
        <v>50</v>
      </c>
      <c r="F223" s="24">
        <v>50</v>
      </c>
      <c r="G223" s="24"/>
      <c r="H223" s="24">
        <f t="shared" si="17"/>
        <v>50</v>
      </c>
      <c r="I223" s="24">
        <v>50</v>
      </c>
      <c r="J223" s="24"/>
    </row>
    <row r="224" spans="1:10" ht="157.15" customHeight="1" x14ac:dyDescent="0.2">
      <c r="A224" s="18" t="s">
        <v>631</v>
      </c>
      <c r="B224" s="18" t="s">
        <v>596</v>
      </c>
      <c r="C224" s="18"/>
      <c r="D224" s="18"/>
      <c r="E224" s="22">
        <f t="shared" si="16"/>
        <v>28</v>
      </c>
      <c r="F224" s="23">
        <f>F225</f>
        <v>28</v>
      </c>
      <c r="G224" s="22">
        <f>G225</f>
        <v>0</v>
      </c>
      <c r="H224" s="22">
        <f t="shared" si="17"/>
        <v>28</v>
      </c>
      <c r="I224" s="23">
        <f>I225</f>
        <v>28</v>
      </c>
      <c r="J224" s="22">
        <f>J225</f>
        <v>0</v>
      </c>
    </row>
    <row r="225" spans="1:10" ht="36" customHeight="1" x14ac:dyDescent="0.2">
      <c r="A225" s="32" t="s">
        <v>69</v>
      </c>
      <c r="B225" s="9" t="s">
        <v>597</v>
      </c>
      <c r="C225" s="9"/>
      <c r="D225" s="9"/>
      <c r="E225" s="24">
        <f t="shared" si="16"/>
        <v>28</v>
      </c>
      <c r="F225" s="25">
        <f>F226</f>
        <v>28</v>
      </c>
      <c r="G225" s="24">
        <f>G226</f>
        <v>0</v>
      </c>
      <c r="H225" s="24">
        <f t="shared" si="17"/>
        <v>28</v>
      </c>
      <c r="I225" s="25">
        <f>I226</f>
        <v>28</v>
      </c>
      <c r="J225" s="24">
        <f>J226</f>
        <v>0</v>
      </c>
    </row>
    <row r="226" spans="1:10" ht="70.900000000000006" customHeight="1" x14ac:dyDescent="0.2">
      <c r="A226" s="9" t="s">
        <v>23</v>
      </c>
      <c r="B226" s="9" t="s">
        <v>597</v>
      </c>
      <c r="C226" s="9" t="s">
        <v>16</v>
      </c>
      <c r="D226" s="9" t="s">
        <v>26</v>
      </c>
      <c r="E226" s="24">
        <f t="shared" si="16"/>
        <v>28</v>
      </c>
      <c r="F226" s="24">
        <v>28</v>
      </c>
      <c r="G226" s="24"/>
      <c r="H226" s="24">
        <f t="shared" si="17"/>
        <v>28</v>
      </c>
      <c r="I226" s="24">
        <v>28</v>
      </c>
      <c r="J226" s="24"/>
    </row>
    <row r="227" spans="1:10" ht="141" customHeight="1" x14ac:dyDescent="0.2">
      <c r="A227" s="18" t="s">
        <v>587</v>
      </c>
      <c r="B227" s="18" t="s">
        <v>87</v>
      </c>
      <c r="C227" s="18"/>
      <c r="D227" s="18"/>
      <c r="E227" s="22">
        <f t="shared" ref="E227:E264" si="18">F227+G227</f>
        <v>1856</v>
      </c>
      <c r="F227" s="23">
        <f>F228+F230+F232</f>
        <v>1856</v>
      </c>
      <c r="G227" s="22">
        <f>G228+G230+G232</f>
        <v>0</v>
      </c>
      <c r="H227" s="22">
        <f t="shared" si="17"/>
        <v>1856</v>
      </c>
      <c r="I227" s="23">
        <f>I228+I230+I232</f>
        <v>1856</v>
      </c>
      <c r="J227" s="22">
        <f>J228+J230+J232</f>
        <v>0</v>
      </c>
    </row>
    <row r="228" spans="1:10" ht="85.5" customHeight="1" x14ac:dyDescent="0.2">
      <c r="A228" s="32" t="s">
        <v>628</v>
      </c>
      <c r="B228" s="9" t="s">
        <v>88</v>
      </c>
      <c r="C228" s="9"/>
      <c r="D228" s="9"/>
      <c r="E228" s="24">
        <f t="shared" si="18"/>
        <v>400</v>
      </c>
      <c r="F228" s="25">
        <f>F229</f>
        <v>400</v>
      </c>
      <c r="G228" s="24">
        <f>G229</f>
        <v>0</v>
      </c>
      <c r="H228" s="24">
        <f t="shared" si="17"/>
        <v>400</v>
      </c>
      <c r="I228" s="25">
        <f>I229</f>
        <v>400</v>
      </c>
      <c r="J228" s="24">
        <f>J229</f>
        <v>0</v>
      </c>
    </row>
    <row r="229" spans="1:10" ht="52.5" customHeight="1" x14ac:dyDescent="0.2">
      <c r="A229" s="32" t="s">
        <v>30</v>
      </c>
      <c r="B229" s="9" t="s">
        <v>88</v>
      </c>
      <c r="C229" s="9" t="s">
        <v>19</v>
      </c>
      <c r="D229" s="9" t="s">
        <v>26</v>
      </c>
      <c r="E229" s="24">
        <f t="shared" si="18"/>
        <v>400</v>
      </c>
      <c r="F229" s="24">
        <v>400</v>
      </c>
      <c r="G229" s="24"/>
      <c r="H229" s="24">
        <f t="shared" si="17"/>
        <v>400</v>
      </c>
      <c r="I229" s="24">
        <v>400</v>
      </c>
      <c r="J229" s="24"/>
    </row>
    <row r="230" spans="1:10" ht="102" customHeight="1" x14ac:dyDescent="0.2">
      <c r="A230" s="32" t="s">
        <v>89</v>
      </c>
      <c r="B230" s="9" t="s">
        <v>90</v>
      </c>
      <c r="C230" s="9"/>
      <c r="D230" s="9"/>
      <c r="E230" s="24">
        <f t="shared" si="18"/>
        <v>173</v>
      </c>
      <c r="F230" s="25">
        <f>F231</f>
        <v>173</v>
      </c>
      <c r="G230" s="24">
        <f>G231</f>
        <v>0</v>
      </c>
      <c r="H230" s="24">
        <f t="shared" si="17"/>
        <v>173</v>
      </c>
      <c r="I230" s="25">
        <f>I231</f>
        <v>173</v>
      </c>
      <c r="J230" s="24">
        <f>J231</f>
        <v>0</v>
      </c>
    </row>
    <row r="231" spans="1:10" ht="54.75" customHeight="1" x14ac:dyDescent="0.2">
      <c r="A231" s="32" t="s">
        <v>30</v>
      </c>
      <c r="B231" s="9" t="s">
        <v>90</v>
      </c>
      <c r="C231" s="9" t="s">
        <v>19</v>
      </c>
      <c r="D231" s="9" t="s">
        <v>26</v>
      </c>
      <c r="E231" s="24">
        <f t="shared" si="18"/>
        <v>173</v>
      </c>
      <c r="F231" s="24">
        <v>173</v>
      </c>
      <c r="G231" s="24"/>
      <c r="H231" s="24">
        <f t="shared" si="17"/>
        <v>173</v>
      </c>
      <c r="I231" s="24">
        <v>173</v>
      </c>
      <c r="J231" s="24"/>
    </row>
    <row r="232" spans="1:10" ht="31.5" customHeight="1" x14ac:dyDescent="0.2">
      <c r="A232" s="32" t="s">
        <v>69</v>
      </c>
      <c r="B232" s="9" t="s">
        <v>91</v>
      </c>
      <c r="C232" s="9"/>
      <c r="D232" s="9"/>
      <c r="E232" s="24">
        <f t="shared" si="18"/>
        <v>1283</v>
      </c>
      <c r="F232" s="25">
        <f>F233</f>
        <v>1283</v>
      </c>
      <c r="G232" s="24">
        <f>G233</f>
        <v>0</v>
      </c>
      <c r="H232" s="24">
        <f t="shared" si="17"/>
        <v>1283</v>
      </c>
      <c r="I232" s="25">
        <f>I233</f>
        <v>1283</v>
      </c>
      <c r="J232" s="24">
        <f>J233</f>
        <v>0</v>
      </c>
    </row>
    <row r="233" spans="1:10" ht="69.75" customHeight="1" x14ac:dyDescent="0.2">
      <c r="A233" s="9" t="s">
        <v>23</v>
      </c>
      <c r="B233" s="9" t="s">
        <v>91</v>
      </c>
      <c r="C233" s="9" t="s">
        <v>16</v>
      </c>
      <c r="D233" s="9" t="s">
        <v>26</v>
      </c>
      <c r="E233" s="24">
        <f t="shared" si="18"/>
        <v>1283</v>
      </c>
      <c r="F233" s="24">
        <v>1283</v>
      </c>
      <c r="G233" s="24"/>
      <c r="H233" s="24">
        <f t="shared" si="17"/>
        <v>1283</v>
      </c>
      <c r="I233" s="24">
        <v>1283</v>
      </c>
      <c r="J233" s="24"/>
    </row>
    <row r="234" spans="1:10" ht="86.25" customHeight="1" x14ac:dyDescent="0.2">
      <c r="A234" s="18" t="s">
        <v>92</v>
      </c>
      <c r="B234" s="18" t="s">
        <v>93</v>
      </c>
      <c r="C234" s="18"/>
      <c r="D234" s="18"/>
      <c r="E234" s="22">
        <f t="shared" si="18"/>
        <v>28</v>
      </c>
      <c r="F234" s="23">
        <f>F235</f>
        <v>28</v>
      </c>
      <c r="G234" s="22">
        <f>G235</f>
        <v>0</v>
      </c>
      <c r="H234" s="22">
        <f t="shared" si="17"/>
        <v>28</v>
      </c>
      <c r="I234" s="23">
        <f>I235</f>
        <v>28</v>
      </c>
      <c r="J234" s="22">
        <f>J235</f>
        <v>0</v>
      </c>
    </row>
    <row r="235" spans="1:10" ht="31.5" customHeight="1" x14ac:dyDescent="0.2">
      <c r="A235" s="32" t="s">
        <v>69</v>
      </c>
      <c r="B235" s="9" t="s">
        <v>94</v>
      </c>
      <c r="C235" s="9"/>
      <c r="D235" s="9"/>
      <c r="E235" s="24">
        <f t="shared" si="18"/>
        <v>28</v>
      </c>
      <c r="F235" s="25">
        <f>F236</f>
        <v>28</v>
      </c>
      <c r="G235" s="24">
        <f>G236</f>
        <v>0</v>
      </c>
      <c r="H235" s="24">
        <f t="shared" si="17"/>
        <v>28</v>
      </c>
      <c r="I235" s="25">
        <f>I236</f>
        <v>28</v>
      </c>
      <c r="J235" s="24">
        <f>J236</f>
        <v>0</v>
      </c>
    </row>
    <row r="236" spans="1:10" ht="69" customHeight="1" x14ac:dyDescent="0.2">
      <c r="A236" s="9" t="s">
        <v>23</v>
      </c>
      <c r="B236" s="9" t="s">
        <v>94</v>
      </c>
      <c r="C236" s="9" t="s">
        <v>16</v>
      </c>
      <c r="D236" s="9" t="s">
        <v>26</v>
      </c>
      <c r="E236" s="24">
        <f t="shared" si="18"/>
        <v>28</v>
      </c>
      <c r="F236" s="24">
        <v>28</v>
      </c>
      <c r="G236" s="24"/>
      <c r="H236" s="24">
        <f t="shared" si="17"/>
        <v>28</v>
      </c>
      <c r="I236" s="24">
        <v>28</v>
      </c>
      <c r="J236" s="24"/>
    </row>
    <row r="237" spans="1:10" ht="69.75" customHeight="1" x14ac:dyDescent="0.2">
      <c r="A237" s="17" t="s">
        <v>751</v>
      </c>
      <c r="B237" s="18" t="s">
        <v>95</v>
      </c>
      <c r="C237" s="18"/>
      <c r="D237" s="18"/>
      <c r="E237" s="22">
        <f t="shared" si="18"/>
        <v>1007</v>
      </c>
      <c r="F237" s="22">
        <f>F238+F242</f>
        <v>1007</v>
      </c>
      <c r="G237" s="22">
        <f>G238+G242</f>
        <v>0</v>
      </c>
      <c r="H237" s="22">
        <f t="shared" si="17"/>
        <v>1007</v>
      </c>
      <c r="I237" s="22">
        <f>I238+I242</f>
        <v>1007</v>
      </c>
      <c r="J237" s="22">
        <f>J238+J242</f>
        <v>0</v>
      </c>
    </row>
    <row r="238" spans="1:10" ht="171" customHeight="1" x14ac:dyDescent="0.2">
      <c r="A238" s="18" t="s">
        <v>96</v>
      </c>
      <c r="B238" s="18" t="s">
        <v>97</v>
      </c>
      <c r="C238" s="9"/>
      <c r="D238" s="9"/>
      <c r="E238" s="22">
        <f t="shared" si="18"/>
        <v>987</v>
      </c>
      <c r="F238" s="23">
        <f>F239</f>
        <v>987</v>
      </c>
      <c r="G238" s="22">
        <f>G239</f>
        <v>0</v>
      </c>
      <c r="H238" s="22">
        <f t="shared" si="17"/>
        <v>987</v>
      </c>
      <c r="I238" s="23">
        <f>I239</f>
        <v>987</v>
      </c>
      <c r="J238" s="22">
        <f>J239</f>
        <v>0</v>
      </c>
    </row>
    <row r="239" spans="1:10" ht="36.75" customHeight="1" x14ac:dyDescent="0.2">
      <c r="A239" s="32" t="s">
        <v>69</v>
      </c>
      <c r="B239" s="9" t="s">
        <v>98</v>
      </c>
      <c r="C239" s="9"/>
      <c r="D239" s="9"/>
      <c r="E239" s="24">
        <f t="shared" si="18"/>
        <v>987</v>
      </c>
      <c r="F239" s="25">
        <f>F240+F241</f>
        <v>987</v>
      </c>
      <c r="G239" s="24">
        <f>G240+G241</f>
        <v>0</v>
      </c>
      <c r="H239" s="24">
        <f t="shared" si="17"/>
        <v>987</v>
      </c>
      <c r="I239" s="25">
        <f>I240+I241</f>
        <v>987</v>
      </c>
      <c r="J239" s="24">
        <f>J240+J241</f>
        <v>0</v>
      </c>
    </row>
    <row r="240" spans="1:10" ht="68.25" customHeight="1" x14ac:dyDescent="0.2">
      <c r="A240" s="9" t="s">
        <v>23</v>
      </c>
      <c r="B240" s="9" t="s">
        <v>98</v>
      </c>
      <c r="C240" s="9" t="s">
        <v>16</v>
      </c>
      <c r="D240" s="9" t="s">
        <v>26</v>
      </c>
      <c r="E240" s="24">
        <f t="shared" si="18"/>
        <v>826</v>
      </c>
      <c r="F240" s="24">
        <v>826</v>
      </c>
      <c r="G240" s="24"/>
      <c r="H240" s="24">
        <f t="shared" si="17"/>
        <v>826</v>
      </c>
      <c r="I240" s="24">
        <v>826</v>
      </c>
      <c r="J240" s="24"/>
    </row>
    <row r="241" spans="1:10" ht="106.5" customHeight="1" x14ac:dyDescent="0.2">
      <c r="A241" s="9" t="s">
        <v>21</v>
      </c>
      <c r="B241" s="9" t="s">
        <v>98</v>
      </c>
      <c r="C241" s="9" t="s">
        <v>17</v>
      </c>
      <c r="D241" s="9" t="s">
        <v>32</v>
      </c>
      <c r="E241" s="24">
        <f t="shared" si="18"/>
        <v>161</v>
      </c>
      <c r="F241" s="25">
        <v>161</v>
      </c>
      <c r="G241" s="24"/>
      <c r="H241" s="24">
        <f t="shared" si="17"/>
        <v>161</v>
      </c>
      <c r="I241" s="25">
        <v>161</v>
      </c>
      <c r="J241" s="24"/>
    </row>
    <row r="242" spans="1:10" ht="184.9" customHeight="1" x14ac:dyDescent="0.2">
      <c r="A242" s="18" t="s">
        <v>99</v>
      </c>
      <c r="B242" s="18" t="s">
        <v>100</v>
      </c>
      <c r="C242" s="9"/>
      <c r="D242" s="9"/>
      <c r="E242" s="22">
        <f t="shared" si="18"/>
        <v>20</v>
      </c>
      <c r="F242" s="23">
        <f>F243</f>
        <v>20</v>
      </c>
      <c r="G242" s="22">
        <f>G243</f>
        <v>0</v>
      </c>
      <c r="H242" s="22">
        <f t="shared" si="17"/>
        <v>20</v>
      </c>
      <c r="I242" s="23">
        <f>I243</f>
        <v>20</v>
      </c>
      <c r="J242" s="22">
        <f>J243</f>
        <v>0</v>
      </c>
    </row>
    <row r="243" spans="1:10" ht="35.25" customHeight="1" x14ac:dyDescent="0.2">
      <c r="A243" s="32" t="s">
        <v>69</v>
      </c>
      <c r="B243" s="9" t="s">
        <v>101</v>
      </c>
      <c r="C243" s="9"/>
      <c r="D243" s="9"/>
      <c r="E243" s="24">
        <f t="shared" si="18"/>
        <v>20</v>
      </c>
      <c r="F243" s="25">
        <f>F244</f>
        <v>20</v>
      </c>
      <c r="G243" s="24">
        <f>G244</f>
        <v>0</v>
      </c>
      <c r="H243" s="24">
        <f t="shared" si="17"/>
        <v>20</v>
      </c>
      <c r="I243" s="25">
        <f>I244</f>
        <v>20</v>
      </c>
      <c r="J243" s="24">
        <f>J244</f>
        <v>0</v>
      </c>
    </row>
    <row r="244" spans="1:10" ht="72.75" customHeight="1" x14ac:dyDescent="0.2">
      <c r="A244" s="9" t="s">
        <v>23</v>
      </c>
      <c r="B244" s="9" t="s">
        <v>101</v>
      </c>
      <c r="C244" s="9" t="s">
        <v>16</v>
      </c>
      <c r="D244" s="9" t="s">
        <v>26</v>
      </c>
      <c r="E244" s="24">
        <f t="shared" si="18"/>
        <v>20</v>
      </c>
      <c r="F244" s="24">
        <v>20</v>
      </c>
      <c r="G244" s="24"/>
      <c r="H244" s="24">
        <f t="shared" si="17"/>
        <v>20</v>
      </c>
      <c r="I244" s="24">
        <v>20</v>
      </c>
      <c r="J244" s="24"/>
    </row>
    <row r="245" spans="1:10" ht="160.5" customHeight="1" x14ac:dyDescent="0.2">
      <c r="A245" s="17" t="s">
        <v>752</v>
      </c>
      <c r="B245" s="18" t="s">
        <v>102</v>
      </c>
      <c r="C245" s="18"/>
      <c r="D245" s="18"/>
      <c r="E245" s="22">
        <f t="shared" si="18"/>
        <v>15539</v>
      </c>
      <c r="F245" s="23">
        <f>F246+F249+F252</f>
        <v>15539</v>
      </c>
      <c r="G245" s="22">
        <f>G246+G249+G252</f>
        <v>0</v>
      </c>
      <c r="H245" s="22">
        <f t="shared" si="17"/>
        <v>15528</v>
      </c>
      <c r="I245" s="23">
        <f>I246+I249+I252</f>
        <v>15528</v>
      </c>
      <c r="J245" s="22">
        <f>J246+J249+J252</f>
        <v>0</v>
      </c>
    </row>
    <row r="246" spans="1:10" ht="127.15" customHeight="1" x14ac:dyDescent="0.2">
      <c r="A246" s="18" t="s">
        <v>103</v>
      </c>
      <c r="B246" s="18" t="s">
        <v>104</v>
      </c>
      <c r="C246" s="18"/>
      <c r="D246" s="18"/>
      <c r="E246" s="22">
        <f t="shared" si="18"/>
        <v>4274</v>
      </c>
      <c r="F246" s="23">
        <f>F247</f>
        <v>4274</v>
      </c>
      <c r="G246" s="22">
        <f>G247</f>
        <v>0</v>
      </c>
      <c r="H246" s="22">
        <f t="shared" si="17"/>
        <v>4274</v>
      </c>
      <c r="I246" s="23">
        <f>I247</f>
        <v>4274</v>
      </c>
      <c r="J246" s="22">
        <f>J247</f>
        <v>0</v>
      </c>
    </row>
    <row r="247" spans="1:10" ht="71.25" customHeight="1" x14ac:dyDescent="0.2">
      <c r="A247" s="32" t="s">
        <v>105</v>
      </c>
      <c r="B247" s="9" t="s">
        <v>106</v>
      </c>
      <c r="C247" s="9"/>
      <c r="D247" s="9"/>
      <c r="E247" s="24">
        <f t="shared" si="18"/>
        <v>4274</v>
      </c>
      <c r="F247" s="25">
        <f>F248</f>
        <v>4274</v>
      </c>
      <c r="G247" s="24">
        <f>G248</f>
        <v>0</v>
      </c>
      <c r="H247" s="24">
        <f t="shared" si="17"/>
        <v>4274</v>
      </c>
      <c r="I247" s="25">
        <f>I248</f>
        <v>4274</v>
      </c>
      <c r="J247" s="24">
        <f>J248</f>
        <v>0</v>
      </c>
    </row>
    <row r="248" spans="1:10" ht="189.75" customHeight="1" x14ac:dyDescent="0.2">
      <c r="A248" s="32" t="s">
        <v>25</v>
      </c>
      <c r="B248" s="9" t="s">
        <v>106</v>
      </c>
      <c r="C248" s="9" t="s">
        <v>15</v>
      </c>
      <c r="D248" s="9" t="s">
        <v>31</v>
      </c>
      <c r="E248" s="24">
        <f t="shared" si="18"/>
        <v>4274</v>
      </c>
      <c r="F248" s="24">
        <v>4274</v>
      </c>
      <c r="G248" s="24"/>
      <c r="H248" s="24">
        <f t="shared" si="17"/>
        <v>4274</v>
      </c>
      <c r="I248" s="24">
        <v>4274</v>
      </c>
      <c r="J248" s="24"/>
    </row>
    <row r="249" spans="1:10" ht="147" customHeight="1" x14ac:dyDescent="0.2">
      <c r="A249" s="18" t="s">
        <v>107</v>
      </c>
      <c r="B249" s="18" t="s">
        <v>108</v>
      </c>
      <c r="C249" s="18"/>
      <c r="D249" s="18"/>
      <c r="E249" s="22">
        <f t="shared" si="18"/>
        <v>566</v>
      </c>
      <c r="F249" s="23">
        <f>F250</f>
        <v>566</v>
      </c>
      <c r="G249" s="22">
        <f>G250</f>
        <v>0</v>
      </c>
      <c r="H249" s="22">
        <f t="shared" si="17"/>
        <v>555</v>
      </c>
      <c r="I249" s="23">
        <f>I250</f>
        <v>555</v>
      </c>
      <c r="J249" s="22">
        <f>J250</f>
        <v>0</v>
      </c>
    </row>
    <row r="250" spans="1:10" ht="71.25" customHeight="1" x14ac:dyDescent="0.2">
      <c r="A250" s="32" t="s">
        <v>105</v>
      </c>
      <c r="B250" s="9" t="s">
        <v>109</v>
      </c>
      <c r="C250" s="9"/>
      <c r="D250" s="9"/>
      <c r="E250" s="24">
        <f t="shared" si="18"/>
        <v>566</v>
      </c>
      <c r="F250" s="25">
        <f>F251</f>
        <v>566</v>
      </c>
      <c r="G250" s="25">
        <f>G251</f>
        <v>0</v>
      </c>
      <c r="H250" s="24">
        <f t="shared" si="17"/>
        <v>555</v>
      </c>
      <c r="I250" s="25">
        <f>I251</f>
        <v>555</v>
      </c>
      <c r="J250" s="25">
        <f>J251</f>
        <v>0</v>
      </c>
    </row>
    <row r="251" spans="1:10" ht="72.75" customHeight="1" x14ac:dyDescent="0.2">
      <c r="A251" s="9" t="s">
        <v>23</v>
      </c>
      <c r="B251" s="9" t="s">
        <v>109</v>
      </c>
      <c r="C251" s="9" t="s">
        <v>16</v>
      </c>
      <c r="D251" s="9" t="s">
        <v>31</v>
      </c>
      <c r="E251" s="24">
        <f t="shared" si="18"/>
        <v>566</v>
      </c>
      <c r="F251" s="25">
        <v>566</v>
      </c>
      <c r="G251" s="24"/>
      <c r="H251" s="24">
        <f t="shared" si="17"/>
        <v>555</v>
      </c>
      <c r="I251" s="25">
        <v>555</v>
      </c>
      <c r="J251" s="24"/>
    </row>
    <row r="252" spans="1:10" ht="97.9" customHeight="1" x14ac:dyDescent="0.2">
      <c r="A252" s="18" t="s">
        <v>242</v>
      </c>
      <c r="B252" s="18" t="s">
        <v>110</v>
      </c>
      <c r="C252" s="18"/>
      <c r="D252" s="18"/>
      <c r="E252" s="22">
        <f t="shared" si="18"/>
        <v>10699</v>
      </c>
      <c r="F252" s="23">
        <f>F253</f>
        <v>10699</v>
      </c>
      <c r="G252" s="22">
        <f>G253</f>
        <v>0</v>
      </c>
      <c r="H252" s="22">
        <f t="shared" si="17"/>
        <v>10699</v>
      </c>
      <c r="I252" s="23">
        <f>I253</f>
        <v>10699</v>
      </c>
      <c r="J252" s="22">
        <f>J253</f>
        <v>0</v>
      </c>
    </row>
    <row r="253" spans="1:10" ht="83.25" customHeight="1" x14ac:dyDescent="0.2">
      <c r="A253" s="9" t="s">
        <v>61</v>
      </c>
      <c r="B253" s="9" t="s">
        <v>111</v>
      </c>
      <c r="C253" s="9"/>
      <c r="D253" s="9"/>
      <c r="E253" s="24">
        <f t="shared" si="18"/>
        <v>10699</v>
      </c>
      <c r="F253" s="25">
        <f>F254</f>
        <v>10699</v>
      </c>
      <c r="G253" s="24">
        <f>G254</f>
        <v>0</v>
      </c>
      <c r="H253" s="24">
        <f t="shared" si="17"/>
        <v>10699</v>
      </c>
      <c r="I253" s="25">
        <f>I254</f>
        <v>10699</v>
      </c>
      <c r="J253" s="24">
        <f>J254</f>
        <v>0</v>
      </c>
    </row>
    <row r="254" spans="1:10" ht="99" customHeight="1" x14ac:dyDescent="0.2">
      <c r="A254" s="9" t="s">
        <v>21</v>
      </c>
      <c r="B254" s="9" t="s">
        <v>111</v>
      </c>
      <c r="C254" s="9" t="s">
        <v>17</v>
      </c>
      <c r="D254" s="9" t="s">
        <v>26</v>
      </c>
      <c r="E254" s="24">
        <f t="shared" si="18"/>
        <v>10699</v>
      </c>
      <c r="F254" s="24">
        <v>10699</v>
      </c>
      <c r="G254" s="24"/>
      <c r="H254" s="24">
        <f t="shared" si="17"/>
        <v>10699</v>
      </c>
      <c r="I254" s="24">
        <v>10699</v>
      </c>
      <c r="J254" s="24"/>
    </row>
    <row r="255" spans="1:10" ht="121.9" customHeight="1" x14ac:dyDescent="0.2">
      <c r="A255" s="17" t="s">
        <v>842</v>
      </c>
      <c r="B255" s="18" t="s">
        <v>843</v>
      </c>
      <c r="C255" s="9"/>
      <c r="D255" s="9"/>
      <c r="E255" s="22">
        <f>F255+G255</f>
        <v>93</v>
      </c>
      <c r="F255" s="22">
        <f t="shared" ref="F255:J257" si="19">F256</f>
        <v>93</v>
      </c>
      <c r="G255" s="22">
        <f t="shared" si="19"/>
        <v>0</v>
      </c>
      <c r="H255" s="22">
        <f>I255+J255</f>
        <v>93</v>
      </c>
      <c r="I255" s="22">
        <f t="shared" si="19"/>
        <v>93</v>
      </c>
      <c r="J255" s="22">
        <f t="shared" si="19"/>
        <v>0</v>
      </c>
    </row>
    <row r="256" spans="1:10" ht="155.25" customHeight="1" x14ac:dyDescent="0.2">
      <c r="A256" s="18" t="s">
        <v>858</v>
      </c>
      <c r="B256" s="18" t="s">
        <v>844</v>
      </c>
      <c r="C256" s="9"/>
      <c r="D256" s="9"/>
      <c r="E256" s="22">
        <f>F256+G256</f>
        <v>93</v>
      </c>
      <c r="F256" s="22">
        <f t="shared" si="19"/>
        <v>93</v>
      </c>
      <c r="G256" s="22">
        <f t="shared" si="19"/>
        <v>0</v>
      </c>
      <c r="H256" s="22">
        <f>I256+J256</f>
        <v>93</v>
      </c>
      <c r="I256" s="22">
        <f t="shared" si="19"/>
        <v>93</v>
      </c>
      <c r="J256" s="22">
        <f t="shared" si="19"/>
        <v>0</v>
      </c>
    </row>
    <row r="257" spans="1:10" ht="36" customHeight="1" x14ac:dyDescent="0.2">
      <c r="A257" s="32" t="s">
        <v>69</v>
      </c>
      <c r="B257" s="9" t="s">
        <v>845</v>
      </c>
      <c r="C257" s="9"/>
      <c r="D257" s="9"/>
      <c r="E257" s="24">
        <f>F257+G257</f>
        <v>93</v>
      </c>
      <c r="F257" s="24">
        <f t="shared" si="19"/>
        <v>93</v>
      </c>
      <c r="G257" s="24">
        <f t="shared" si="19"/>
        <v>0</v>
      </c>
      <c r="H257" s="24">
        <f>I257+J257</f>
        <v>93</v>
      </c>
      <c r="I257" s="24">
        <f t="shared" si="19"/>
        <v>93</v>
      </c>
      <c r="J257" s="24">
        <f t="shared" si="19"/>
        <v>0</v>
      </c>
    </row>
    <row r="258" spans="1:10" ht="66" customHeight="1" x14ac:dyDescent="0.2">
      <c r="A258" s="9" t="s">
        <v>23</v>
      </c>
      <c r="B258" s="9" t="s">
        <v>845</v>
      </c>
      <c r="C258" s="9" t="s">
        <v>16</v>
      </c>
      <c r="D258" s="9" t="s">
        <v>26</v>
      </c>
      <c r="E258" s="24">
        <f>F258+G258</f>
        <v>93</v>
      </c>
      <c r="F258" s="24">
        <v>93</v>
      </c>
      <c r="G258" s="24"/>
      <c r="H258" s="24">
        <f>I258+J258</f>
        <v>93</v>
      </c>
      <c r="I258" s="24">
        <v>93</v>
      </c>
      <c r="J258" s="24"/>
    </row>
    <row r="259" spans="1:10" ht="99.6" customHeight="1" x14ac:dyDescent="0.2">
      <c r="A259" s="17" t="s">
        <v>733</v>
      </c>
      <c r="B259" s="18" t="s">
        <v>51</v>
      </c>
      <c r="C259" s="18"/>
      <c r="D259" s="18"/>
      <c r="E259" s="22">
        <f t="shared" si="18"/>
        <v>462342.2</v>
      </c>
      <c r="F259" s="22">
        <f>F260+F274+F286+F319+F326+F312</f>
        <v>430621</v>
      </c>
      <c r="G259" s="22">
        <f>G260+G274+G286+G319+G326+G312</f>
        <v>31721.200000000001</v>
      </c>
      <c r="H259" s="22">
        <f t="shared" ref="H259:H270" si="20">I259+J259</f>
        <v>580130.9</v>
      </c>
      <c r="I259" s="22">
        <f>I260+I274+I286+I319+I326+I312</f>
        <v>438644</v>
      </c>
      <c r="J259" s="22">
        <f>J260+J274+J286+J319+J326+J312</f>
        <v>141486.9</v>
      </c>
    </row>
    <row r="260" spans="1:10" ht="54" customHeight="1" x14ac:dyDescent="0.2">
      <c r="A260" s="17" t="s">
        <v>52</v>
      </c>
      <c r="B260" s="18" t="s">
        <v>53</v>
      </c>
      <c r="C260" s="18"/>
      <c r="D260" s="18"/>
      <c r="E260" s="22">
        <f t="shared" si="18"/>
        <v>59131</v>
      </c>
      <c r="F260" s="23">
        <f>F261+F266+F271</f>
        <v>59131</v>
      </c>
      <c r="G260" s="23">
        <f>G261+G266+G271</f>
        <v>0</v>
      </c>
      <c r="H260" s="22">
        <f t="shared" si="20"/>
        <v>95070.6</v>
      </c>
      <c r="I260" s="23">
        <f>I261+I266+I271</f>
        <v>58678.6</v>
      </c>
      <c r="J260" s="23">
        <f>J261+J266+J271</f>
        <v>36392</v>
      </c>
    </row>
    <row r="261" spans="1:10" ht="106.15" customHeight="1" x14ac:dyDescent="0.2">
      <c r="A261" s="17" t="s">
        <v>584</v>
      </c>
      <c r="B261" s="18" t="s">
        <v>54</v>
      </c>
      <c r="C261" s="18"/>
      <c r="D261" s="18"/>
      <c r="E261" s="22">
        <f t="shared" si="18"/>
        <v>55096</v>
      </c>
      <c r="F261" s="23">
        <f>F262</f>
        <v>55096</v>
      </c>
      <c r="G261" s="23">
        <f>G262</f>
        <v>0</v>
      </c>
      <c r="H261" s="22">
        <f t="shared" si="20"/>
        <v>54711</v>
      </c>
      <c r="I261" s="23">
        <f>I262</f>
        <v>54711</v>
      </c>
      <c r="J261" s="23">
        <f>J262</f>
        <v>0</v>
      </c>
    </row>
    <row r="262" spans="1:10" ht="86.25" customHeight="1" x14ac:dyDescent="0.2">
      <c r="A262" s="32" t="s">
        <v>55</v>
      </c>
      <c r="B262" s="9" t="s">
        <v>56</v>
      </c>
      <c r="C262" s="9"/>
      <c r="D262" s="9"/>
      <c r="E262" s="24">
        <f t="shared" si="18"/>
        <v>55096</v>
      </c>
      <c r="F262" s="25">
        <f>F263+F264+F265</f>
        <v>55096</v>
      </c>
      <c r="G262" s="25">
        <f>G263+G264</f>
        <v>0</v>
      </c>
      <c r="H262" s="24">
        <f t="shared" si="20"/>
        <v>54711</v>
      </c>
      <c r="I262" s="25">
        <f>I263+I264+I265</f>
        <v>54711</v>
      </c>
      <c r="J262" s="25">
        <f>J263+J264</f>
        <v>0</v>
      </c>
    </row>
    <row r="263" spans="1:10" ht="193.5" customHeight="1" x14ac:dyDescent="0.2">
      <c r="A263" s="8" t="s">
        <v>25</v>
      </c>
      <c r="B263" s="9" t="s">
        <v>56</v>
      </c>
      <c r="C263" s="9" t="s">
        <v>15</v>
      </c>
      <c r="D263" s="9" t="s">
        <v>32</v>
      </c>
      <c r="E263" s="24">
        <f t="shared" si="18"/>
        <v>50857</v>
      </c>
      <c r="F263" s="24">
        <v>50857</v>
      </c>
      <c r="G263" s="24"/>
      <c r="H263" s="24">
        <f t="shared" si="20"/>
        <v>50857</v>
      </c>
      <c r="I263" s="25">
        <v>50857</v>
      </c>
      <c r="J263" s="24"/>
    </row>
    <row r="264" spans="1:10" ht="69" customHeight="1" x14ac:dyDescent="0.2">
      <c r="A264" s="9" t="s">
        <v>23</v>
      </c>
      <c r="B264" s="9" t="s">
        <v>56</v>
      </c>
      <c r="C264" s="9" t="s">
        <v>16</v>
      </c>
      <c r="D264" s="9" t="s">
        <v>32</v>
      </c>
      <c r="E264" s="24">
        <f t="shared" si="18"/>
        <v>3699</v>
      </c>
      <c r="F264" s="24">
        <v>3699</v>
      </c>
      <c r="G264" s="24"/>
      <c r="H264" s="24">
        <f t="shared" si="20"/>
        <v>3314</v>
      </c>
      <c r="I264" s="25">
        <v>3314</v>
      </c>
      <c r="J264" s="24"/>
    </row>
    <row r="265" spans="1:10" ht="48" customHeight="1" x14ac:dyDescent="0.2">
      <c r="A265" s="35" t="s">
        <v>22</v>
      </c>
      <c r="B265" s="9" t="s">
        <v>56</v>
      </c>
      <c r="C265" s="9" t="s">
        <v>18</v>
      </c>
      <c r="D265" s="9" t="s">
        <v>32</v>
      </c>
      <c r="E265" s="24">
        <f t="shared" ref="E265:E270" si="21">F265+G265</f>
        <v>540</v>
      </c>
      <c r="F265" s="24">
        <v>540</v>
      </c>
      <c r="G265" s="25"/>
      <c r="H265" s="24">
        <f t="shared" si="20"/>
        <v>540</v>
      </c>
      <c r="I265" s="25">
        <v>540</v>
      </c>
      <c r="J265" s="25"/>
    </row>
    <row r="266" spans="1:10" ht="102" customHeight="1" x14ac:dyDescent="0.2">
      <c r="A266" s="17" t="s">
        <v>828</v>
      </c>
      <c r="B266" s="18" t="s">
        <v>829</v>
      </c>
      <c r="C266" s="18"/>
      <c r="D266" s="18"/>
      <c r="E266" s="22">
        <f t="shared" si="21"/>
        <v>4030</v>
      </c>
      <c r="F266" s="22">
        <f>F267+F269</f>
        <v>4030</v>
      </c>
      <c r="G266" s="22">
        <f>G267+G269</f>
        <v>0</v>
      </c>
      <c r="H266" s="22">
        <f t="shared" si="20"/>
        <v>40354.6</v>
      </c>
      <c r="I266" s="22">
        <f>I267+I269</f>
        <v>3962.6</v>
      </c>
      <c r="J266" s="22">
        <f>J267+J269</f>
        <v>36392</v>
      </c>
    </row>
    <row r="267" spans="1:10" ht="152.25" customHeight="1" x14ac:dyDescent="0.2">
      <c r="A267" s="9" t="s">
        <v>827</v>
      </c>
      <c r="B267" s="9" t="s">
        <v>830</v>
      </c>
      <c r="C267" s="9"/>
      <c r="D267" s="9"/>
      <c r="E267" s="24">
        <f t="shared" si="21"/>
        <v>0</v>
      </c>
      <c r="F267" s="24">
        <f>F268</f>
        <v>0</v>
      </c>
      <c r="G267" s="24">
        <f>G268</f>
        <v>0</v>
      </c>
      <c r="H267" s="24">
        <f>I267+J267</f>
        <v>36392</v>
      </c>
      <c r="I267" s="24">
        <f>I268</f>
        <v>0</v>
      </c>
      <c r="J267" s="24">
        <f>J268</f>
        <v>36392</v>
      </c>
    </row>
    <row r="268" spans="1:10" ht="71.25" customHeight="1" x14ac:dyDescent="0.2">
      <c r="A268" s="9" t="s">
        <v>23</v>
      </c>
      <c r="B268" s="9" t="s">
        <v>830</v>
      </c>
      <c r="C268" s="9" t="s">
        <v>16</v>
      </c>
      <c r="D268" s="9" t="s">
        <v>32</v>
      </c>
      <c r="E268" s="24">
        <f t="shared" si="21"/>
        <v>0</v>
      </c>
      <c r="F268" s="24"/>
      <c r="G268" s="24">
        <f>36270-36270</f>
        <v>0</v>
      </c>
      <c r="H268" s="24">
        <f t="shared" ref="H268" si="22">I268+J268</f>
        <v>36392</v>
      </c>
      <c r="I268" s="24"/>
      <c r="J268" s="24">
        <f>36392</f>
        <v>36392</v>
      </c>
    </row>
    <row r="269" spans="1:10" ht="148.5" customHeight="1" x14ac:dyDescent="0.2">
      <c r="A269" s="9" t="s">
        <v>827</v>
      </c>
      <c r="B269" s="9" t="s">
        <v>831</v>
      </c>
      <c r="C269" s="9"/>
      <c r="D269" s="9"/>
      <c r="E269" s="24">
        <f t="shared" si="21"/>
        <v>4030</v>
      </c>
      <c r="F269" s="24">
        <f>F270</f>
        <v>4030</v>
      </c>
      <c r="G269" s="24">
        <f>G270</f>
        <v>0</v>
      </c>
      <c r="H269" s="24">
        <f t="shared" si="20"/>
        <v>3962.6</v>
      </c>
      <c r="I269" s="24">
        <f>I270</f>
        <v>3962.6</v>
      </c>
      <c r="J269" s="24">
        <f>J270</f>
        <v>0</v>
      </c>
    </row>
    <row r="270" spans="1:10" ht="66" customHeight="1" x14ac:dyDescent="0.2">
      <c r="A270" s="9" t="s">
        <v>23</v>
      </c>
      <c r="B270" s="9" t="s">
        <v>831</v>
      </c>
      <c r="C270" s="9" t="s">
        <v>16</v>
      </c>
      <c r="D270" s="9" t="s">
        <v>32</v>
      </c>
      <c r="E270" s="24">
        <f t="shared" si="21"/>
        <v>4030</v>
      </c>
      <c r="F270" s="25">
        <v>4030</v>
      </c>
      <c r="G270" s="25"/>
      <c r="H270" s="24">
        <f t="shared" si="20"/>
        <v>3962.6</v>
      </c>
      <c r="I270" s="25">
        <f>4044-81.4</f>
        <v>3962.6</v>
      </c>
      <c r="J270" s="25"/>
    </row>
    <row r="271" spans="1:10" ht="224.25" customHeight="1" x14ac:dyDescent="0.2">
      <c r="A271" s="17" t="s">
        <v>887</v>
      </c>
      <c r="B271" s="18" t="s">
        <v>888</v>
      </c>
      <c r="C271" s="18"/>
      <c r="D271" s="9"/>
      <c r="E271" s="22">
        <f>F271+G271</f>
        <v>5</v>
      </c>
      <c r="F271" s="23">
        <f>F272</f>
        <v>5</v>
      </c>
      <c r="G271" s="23">
        <f>G272</f>
        <v>0</v>
      </c>
      <c r="H271" s="22">
        <f>I271+J271</f>
        <v>5</v>
      </c>
      <c r="I271" s="23">
        <f>I272</f>
        <v>5</v>
      </c>
      <c r="J271" s="23">
        <f>J272</f>
        <v>0</v>
      </c>
    </row>
    <row r="272" spans="1:10" ht="87.75" customHeight="1" x14ac:dyDescent="0.2">
      <c r="A272" s="7" t="s">
        <v>61</v>
      </c>
      <c r="B272" s="9" t="s">
        <v>945</v>
      </c>
      <c r="C272" s="9"/>
      <c r="D272" s="9"/>
      <c r="E272" s="24">
        <f t="shared" ref="E272:E273" si="23">F272+G272</f>
        <v>5</v>
      </c>
      <c r="F272" s="25">
        <f>F273</f>
        <v>5</v>
      </c>
      <c r="G272" s="25">
        <f>G273</f>
        <v>0</v>
      </c>
      <c r="H272" s="24">
        <f t="shared" ref="H272:H273" si="24">I272+J272</f>
        <v>5</v>
      </c>
      <c r="I272" s="25">
        <f>I273</f>
        <v>5</v>
      </c>
      <c r="J272" s="25">
        <f>J273</f>
        <v>0</v>
      </c>
    </row>
    <row r="273" spans="1:10" ht="196.5" customHeight="1" x14ac:dyDescent="0.2">
      <c r="A273" s="8" t="s">
        <v>25</v>
      </c>
      <c r="B273" s="9" t="s">
        <v>945</v>
      </c>
      <c r="C273" s="9" t="s">
        <v>15</v>
      </c>
      <c r="D273" s="9" t="s">
        <v>11</v>
      </c>
      <c r="E273" s="24">
        <f t="shared" si="23"/>
        <v>5</v>
      </c>
      <c r="F273" s="25">
        <v>5</v>
      </c>
      <c r="G273" s="25"/>
      <c r="H273" s="24">
        <f t="shared" si="24"/>
        <v>5</v>
      </c>
      <c r="I273" s="25">
        <v>5</v>
      </c>
      <c r="J273" s="25"/>
    </row>
    <row r="274" spans="1:10" ht="55.5" customHeight="1" x14ac:dyDescent="0.2">
      <c r="A274" s="17" t="s">
        <v>58</v>
      </c>
      <c r="B274" s="18" t="s">
        <v>59</v>
      </c>
      <c r="C274" s="18"/>
      <c r="D274" s="18"/>
      <c r="E274" s="22">
        <f t="shared" ref="E274:E279" si="25">F274+G274</f>
        <v>48032</v>
      </c>
      <c r="F274" s="23">
        <f>F275+F281</f>
        <v>48032</v>
      </c>
      <c r="G274" s="23">
        <f>G275+G281</f>
        <v>0</v>
      </c>
      <c r="H274" s="22">
        <f t="shared" ref="H274:H279" si="26">I274+J274</f>
        <v>49218</v>
      </c>
      <c r="I274" s="23">
        <f>I275+I281</f>
        <v>45424</v>
      </c>
      <c r="J274" s="23">
        <f>J275+J281</f>
        <v>3794</v>
      </c>
    </row>
    <row r="275" spans="1:10" ht="119.25" customHeight="1" x14ac:dyDescent="0.2">
      <c r="A275" s="31" t="s">
        <v>583</v>
      </c>
      <c r="B275" s="18" t="s">
        <v>60</v>
      </c>
      <c r="C275" s="18"/>
      <c r="D275" s="18"/>
      <c r="E275" s="22">
        <f t="shared" si="25"/>
        <v>44455</v>
      </c>
      <c r="F275" s="23">
        <f>F276</f>
        <v>44455</v>
      </c>
      <c r="G275" s="23">
        <f>G276</f>
        <v>0</v>
      </c>
      <c r="H275" s="22">
        <f t="shared" si="26"/>
        <v>44468</v>
      </c>
      <c r="I275" s="23">
        <f>I276</f>
        <v>44468</v>
      </c>
      <c r="J275" s="22">
        <f>J276</f>
        <v>0</v>
      </c>
    </row>
    <row r="276" spans="1:10" ht="79.900000000000006" customHeight="1" x14ac:dyDescent="0.2">
      <c r="A276" s="32" t="s">
        <v>61</v>
      </c>
      <c r="B276" s="9" t="s">
        <v>62</v>
      </c>
      <c r="C276" s="9"/>
      <c r="D276" s="9"/>
      <c r="E276" s="24">
        <f t="shared" si="25"/>
        <v>44455</v>
      </c>
      <c r="F276" s="25">
        <f>F277+F278+F279+F280</f>
        <v>44455</v>
      </c>
      <c r="G276" s="25">
        <f>G277+G278+G279</f>
        <v>0</v>
      </c>
      <c r="H276" s="24">
        <f t="shared" si="26"/>
        <v>44468</v>
      </c>
      <c r="I276" s="25">
        <f>I277+I278+I279+I280</f>
        <v>44468</v>
      </c>
      <c r="J276" s="25">
        <f>J277+J278+J279</f>
        <v>0</v>
      </c>
    </row>
    <row r="277" spans="1:10" ht="193.5" customHeight="1" x14ac:dyDescent="0.2">
      <c r="A277" s="8" t="s">
        <v>25</v>
      </c>
      <c r="B277" s="9" t="s">
        <v>62</v>
      </c>
      <c r="C277" s="9" t="s">
        <v>15</v>
      </c>
      <c r="D277" s="9" t="s">
        <v>32</v>
      </c>
      <c r="E277" s="24">
        <f t="shared" si="25"/>
        <v>24163</v>
      </c>
      <c r="F277" s="24">
        <v>24163</v>
      </c>
      <c r="G277" s="24"/>
      <c r="H277" s="24">
        <f t="shared" si="26"/>
        <v>24163</v>
      </c>
      <c r="I277" s="25">
        <v>24163</v>
      </c>
      <c r="J277" s="24"/>
    </row>
    <row r="278" spans="1:10" ht="71.25" customHeight="1" x14ac:dyDescent="0.2">
      <c r="A278" s="9" t="s">
        <v>23</v>
      </c>
      <c r="B278" s="9" t="s">
        <v>62</v>
      </c>
      <c r="C278" s="9" t="s">
        <v>16</v>
      </c>
      <c r="D278" s="9" t="s">
        <v>32</v>
      </c>
      <c r="E278" s="24">
        <f t="shared" si="25"/>
        <v>2424</v>
      </c>
      <c r="F278" s="24">
        <v>2424</v>
      </c>
      <c r="G278" s="24"/>
      <c r="H278" s="24">
        <f t="shared" si="26"/>
        <v>2439</v>
      </c>
      <c r="I278" s="25">
        <v>2439</v>
      </c>
      <c r="J278" s="24"/>
    </row>
    <row r="279" spans="1:10" ht="104.25" customHeight="1" x14ac:dyDescent="0.2">
      <c r="A279" s="9" t="s">
        <v>21</v>
      </c>
      <c r="B279" s="9" t="s">
        <v>62</v>
      </c>
      <c r="C279" s="9" t="s">
        <v>17</v>
      </c>
      <c r="D279" s="9" t="s">
        <v>32</v>
      </c>
      <c r="E279" s="24">
        <f t="shared" si="25"/>
        <v>17709</v>
      </c>
      <c r="F279" s="24">
        <v>17709</v>
      </c>
      <c r="G279" s="24"/>
      <c r="H279" s="24">
        <f t="shared" si="26"/>
        <v>17707</v>
      </c>
      <c r="I279" s="25">
        <v>17707</v>
      </c>
      <c r="J279" s="24"/>
    </row>
    <row r="280" spans="1:10" ht="47.25" customHeight="1" x14ac:dyDescent="0.2">
      <c r="A280" s="35" t="s">
        <v>22</v>
      </c>
      <c r="B280" s="9" t="s">
        <v>62</v>
      </c>
      <c r="C280" s="9" t="s">
        <v>18</v>
      </c>
      <c r="D280" s="9" t="s">
        <v>32</v>
      </c>
      <c r="E280" s="24">
        <f>F280+G280</f>
        <v>159</v>
      </c>
      <c r="F280" s="24">
        <v>159</v>
      </c>
      <c r="G280" s="25"/>
      <c r="H280" s="24">
        <f>I280+J280</f>
        <v>159</v>
      </c>
      <c r="I280" s="25">
        <v>159</v>
      </c>
      <c r="J280" s="25"/>
    </row>
    <row r="281" spans="1:10" s="33" customFormat="1" ht="152.25" customHeight="1" x14ac:dyDescent="0.2">
      <c r="A281" s="31" t="s">
        <v>896</v>
      </c>
      <c r="B281" s="18" t="s">
        <v>897</v>
      </c>
      <c r="C281" s="18"/>
      <c r="D281" s="18"/>
      <c r="E281" s="22">
        <f t="shared" ref="E281:E285" si="27">F281+G281</f>
        <v>3577</v>
      </c>
      <c r="F281" s="22">
        <f>F282+F284</f>
        <v>3577</v>
      </c>
      <c r="G281" s="22">
        <f>G282+G284</f>
        <v>0</v>
      </c>
      <c r="H281" s="22">
        <f t="shared" ref="H281:H285" si="28">I281+J281</f>
        <v>4750</v>
      </c>
      <c r="I281" s="23">
        <f>I282+I284</f>
        <v>956</v>
      </c>
      <c r="J281" s="23">
        <f>J282+J284</f>
        <v>3794</v>
      </c>
    </row>
    <row r="282" spans="1:10" ht="146.25" customHeight="1" x14ac:dyDescent="0.2">
      <c r="A282" s="9" t="s">
        <v>685</v>
      </c>
      <c r="B282" s="9" t="s">
        <v>918</v>
      </c>
      <c r="C282" s="9"/>
      <c r="D282" s="9"/>
      <c r="E282" s="24">
        <f t="shared" si="27"/>
        <v>0</v>
      </c>
      <c r="F282" s="24">
        <f>F283</f>
        <v>0</v>
      </c>
      <c r="G282" s="24">
        <f>G283</f>
        <v>0</v>
      </c>
      <c r="H282" s="24">
        <f t="shared" si="28"/>
        <v>3794</v>
      </c>
      <c r="I282" s="24"/>
      <c r="J282" s="24">
        <f>J283</f>
        <v>3794</v>
      </c>
    </row>
    <row r="283" spans="1:10" ht="70.5" customHeight="1" x14ac:dyDescent="0.2">
      <c r="A283" s="9" t="s">
        <v>23</v>
      </c>
      <c r="B283" s="9" t="s">
        <v>918</v>
      </c>
      <c r="C283" s="9" t="s">
        <v>16</v>
      </c>
      <c r="D283" s="9" t="s">
        <v>32</v>
      </c>
      <c r="E283" s="24">
        <f t="shared" si="27"/>
        <v>0</v>
      </c>
      <c r="F283" s="24"/>
      <c r="G283" s="24">
        <f>32190+197-32387</f>
        <v>0</v>
      </c>
      <c r="H283" s="24">
        <f t="shared" si="28"/>
        <v>3794</v>
      </c>
      <c r="I283" s="24"/>
      <c r="J283" s="24">
        <v>3794</v>
      </c>
    </row>
    <row r="284" spans="1:10" ht="150.75" customHeight="1" x14ac:dyDescent="0.2">
      <c r="A284" s="9" t="s">
        <v>685</v>
      </c>
      <c r="B284" s="9" t="s">
        <v>919</v>
      </c>
      <c r="C284" s="9"/>
      <c r="D284" s="9"/>
      <c r="E284" s="24">
        <f t="shared" si="27"/>
        <v>3577</v>
      </c>
      <c r="F284" s="24">
        <f>F285</f>
        <v>3577</v>
      </c>
      <c r="G284" s="24">
        <f>G285</f>
        <v>0</v>
      </c>
      <c r="H284" s="24">
        <f t="shared" si="28"/>
        <v>956</v>
      </c>
      <c r="I284" s="24">
        <f>I285</f>
        <v>956</v>
      </c>
      <c r="J284" s="24">
        <f>J285</f>
        <v>0</v>
      </c>
    </row>
    <row r="285" spans="1:10" ht="74.25" customHeight="1" x14ac:dyDescent="0.2">
      <c r="A285" s="9" t="s">
        <v>23</v>
      </c>
      <c r="B285" s="9" t="s">
        <v>919</v>
      </c>
      <c r="C285" s="9" t="s">
        <v>16</v>
      </c>
      <c r="D285" s="9" t="s">
        <v>32</v>
      </c>
      <c r="E285" s="24">
        <f t="shared" si="27"/>
        <v>3577</v>
      </c>
      <c r="F285" s="24">
        <v>3577</v>
      </c>
      <c r="G285" s="24">
        <v>0</v>
      </c>
      <c r="H285" s="24">
        <f t="shared" si="28"/>
        <v>956</v>
      </c>
      <c r="I285" s="24">
        <v>956</v>
      </c>
      <c r="J285" s="24"/>
    </row>
    <row r="286" spans="1:10" ht="67.150000000000006" customHeight="1" x14ac:dyDescent="0.2">
      <c r="A286" s="17" t="s">
        <v>63</v>
      </c>
      <c r="B286" s="18" t="s">
        <v>64</v>
      </c>
      <c r="C286" s="9"/>
      <c r="D286" s="9"/>
      <c r="E286" s="22">
        <f>F286+G286</f>
        <v>213925.5</v>
      </c>
      <c r="F286" s="22">
        <f>F287+F293+F306+F302+F309</f>
        <v>197160</v>
      </c>
      <c r="G286" s="22">
        <f>G287+G293+G306+G302+G309</f>
        <v>16765.5</v>
      </c>
      <c r="H286" s="22">
        <f>I286+J286</f>
        <v>280609</v>
      </c>
      <c r="I286" s="22">
        <f t="shared" ref="I286:J286" si="29">I287+I293+I306+I302+I309</f>
        <v>207025</v>
      </c>
      <c r="J286" s="22">
        <f t="shared" si="29"/>
        <v>73584</v>
      </c>
    </row>
    <row r="287" spans="1:10" ht="157.15" customHeight="1" x14ac:dyDescent="0.2">
      <c r="A287" s="31" t="s">
        <v>65</v>
      </c>
      <c r="B287" s="18" t="s">
        <v>66</v>
      </c>
      <c r="C287" s="18"/>
      <c r="D287" s="18"/>
      <c r="E287" s="22">
        <f t="shared" ref="E287:E329" si="30">F287+G287</f>
        <v>195492.2</v>
      </c>
      <c r="F287" s="23">
        <f>F288</f>
        <v>195492.2</v>
      </c>
      <c r="G287" s="23">
        <f>G288</f>
        <v>0</v>
      </c>
      <c r="H287" s="22">
        <f t="shared" ref="H287:H322" si="31">I287+J287</f>
        <v>194684</v>
      </c>
      <c r="I287" s="23">
        <f>I288</f>
        <v>194684</v>
      </c>
      <c r="J287" s="23">
        <f>J288</f>
        <v>0</v>
      </c>
    </row>
    <row r="288" spans="1:10" ht="84.75" customHeight="1" x14ac:dyDescent="0.2">
      <c r="A288" s="32" t="s">
        <v>61</v>
      </c>
      <c r="B288" s="9" t="s">
        <v>67</v>
      </c>
      <c r="C288" s="9"/>
      <c r="D288" s="9"/>
      <c r="E288" s="24">
        <f t="shared" si="30"/>
        <v>195492.2</v>
      </c>
      <c r="F288" s="25">
        <f>F289+F290+F291+F292</f>
        <v>195492.2</v>
      </c>
      <c r="G288" s="24">
        <f>G289+G290+G291+G292</f>
        <v>0</v>
      </c>
      <c r="H288" s="24">
        <f t="shared" si="31"/>
        <v>194684</v>
      </c>
      <c r="I288" s="25">
        <f>I289+I290+I291+I292</f>
        <v>194684</v>
      </c>
      <c r="J288" s="24">
        <f>J289+J290+J291+J292</f>
        <v>0</v>
      </c>
    </row>
    <row r="289" spans="1:10" ht="187.5" customHeight="1" x14ac:dyDescent="0.2">
      <c r="A289" s="8" t="s">
        <v>25</v>
      </c>
      <c r="B289" s="9" t="s">
        <v>67</v>
      </c>
      <c r="C289" s="9" t="s">
        <v>15</v>
      </c>
      <c r="D289" s="9" t="s">
        <v>32</v>
      </c>
      <c r="E289" s="24">
        <f t="shared" si="30"/>
        <v>45445</v>
      </c>
      <c r="F289" s="24">
        <v>45445</v>
      </c>
      <c r="G289" s="24"/>
      <c r="H289" s="24">
        <f t="shared" si="31"/>
        <v>45445</v>
      </c>
      <c r="I289" s="25">
        <v>45445</v>
      </c>
      <c r="J289" s="24"/>
    </row>
    <row r="290" spans="1:10" ht="69.75" customHeight="1" x14ac:dyDescent="0.2">
      <c r="A290" s="9" t="s">
        <v>23</v>
      </c>
      <c r="B290" s="9" t="s">
        <v>67</v>
      </c>
      <c r="C290" s="9" t="s">
        <v>16</v>
      </c>
      <c r="D290" s="9" t="s">
        <v>32</v>
      </c>
      <c r="E290" s="24">
        <f t="shared" si="30"/>
        <v>8629.2000000000007</v>
      </c>
      <c r="F290" s="24">
        <f>8811-181.8</f>
        <v>8629.2000000000007</v>
      </c>
      <c r="G290" s="24"/>
      <c r="H290" s="24">
        <f t="shared" si="31"/>
        <v>8339</v>
      </c>
      <c r="I290" s="25">
        <v>8339</v>
      </c>
      <c r="J290" s="24"/>
    </row>
    <row r="291" spans="1:10" ht="102" customHeight="1" x14ac:dyDescent="0.2">
      <c r="A291" s="9" t="s">
        <v>21</v>
      </c>
      <c r="B291" s="9" t="s">
        <v>67</v>
      </c>
      <c r="C291" s="9" t="s">
        <v>17</v>
      </c>
      <c r="D291" s="9" t="s">
        <v>32</v>
      </c>
      <c r="E291" s="24">
        <f t="shared" si="30"/>
        <v>139074</v>
      </c>
      <c r="F291" s="24">
        <v>139074</v>
      </c>
      <c r="G291" s="24"/>
      <c r="H291" s="24">
        <f t="shared" si="31"/>
        <v>138556</v>
      </c>
      <c r="I291" s="25">
        <v>138556</v>
      </c>
      <c r="J291" s="24"/>
    </row>
    <row r="292" spans="1:10" ht="45" customHeight="1" x14ac:dyDescent="0.2">
      <c r="A292" s="9" t="s">
        <v>22</v>
      </c>
      <c r="B292" s="9" t="s">
        <v>67</v>
      </c>
      <c r="C292" s="9" t="s">
        <v>18</v>
      </c>
      <c r="D292" s="9" t="s">
        <v>32</v>
      </c>
      <c r="E292" s="24">
        <f t="shared" si="30"/>
        <v>2344</v>
      </c>
      <c r="F292" s="24">
        <v>2344</v>
      </c>
      <c r="G292" s="24"/>
      <c r="H292" s="24">
        <f t="shared" si="31"/>
        <v>2344</v>
      </c>
      <c r="I292" s="25">
        <v>2344</v>
      </c>
      <c r="J292" s="24"/>
    </row>
    <row r="293" spans="1:10" ht="172.9" customHeight="1" x14ac:dyDescent="0.2">
      <c r="A293" s="31" t="s">
        <v>832</v>
      </c>
      <c r="B293" s="18" t="s">
        <v>833</v>
      </c>
      <c r="C293" s="9"/>
      <c r="D293" s="9"/>
      <c r="E293" s="22">
        <f t="shared" si="30"/>
        <v>15129</v>
      </c>
      <c r="F293" s="22">
        <f>F298+F300+F294+F296</f>
        <v>0</v>
      </c>
      <c r="G293" s="22">
        <f>G298+G300+G294+G296</f>
        <v>15129</v>
      </c>
      <c r="H293" s="22">
        <f t="shared" si="31"/>
        <v>84440</v>
      </c>
      <c r="I293" s="22">
        <f>I298+I300+I294+I296</f>
        <v>10856</v>
      </c>
      <c r="J293" s="22">
        <f>J298+J300+J294+J296</f>
        <v>73584</v>
      </c>
    </row>
    <row r="294" spans="1:10" ht="162.75" customHeight="1" x14ac:dyDescent="0.2">
      <c r="A294" s="9" t="s">
        <v>685</v>
      </c>
      <c r="B294" s="9" t="s">
        <v>894</v>
      </c>
      <c r="C294" s="9"/>
      <c r="D294" s="9"/>
      <c r="E294" s="24">
        <f t="shared" si="30"/>
        <v>0</v>
      </c>
      <c r="F294" s="24">
        <f>F295</f>
        <v>0</v>
      </c>
      <c r="G294" s="24">
        <f>G295</f>
        <v>0</v>
      </c>
      <c r="H294" s="24">
        <f t="shared" si="31"/>
        <v>6300</v>
      </c>
      <c r="I294" s="24">
        <f>I295</f>
        <v>0</v>
      </c>
      <c r="J294" s="36">
        <f>J295</f>
        <v>6300</v>
      </c>
    </row>
    <row r="295" spans="1:10" ht="117" customHeight="1" x14ac:dyDescent="0.2">
      <c r="A295" s="9" t="s">
        <v>24</v>
      </c>
      <c r="B295" s="9" t="s">
        <v>894</v>
      </c>
      <c r="C295" s="9" t="s">
        <v>20</v>
      </c>
      <c r="D295" s="9" t="s">
        <v>32</v>
      </c>
      <c r="E295" s="24">
        <f t="shared" si="30"/>
        <v>0</v>
      </c>
      <c r="F295" s="24"/>
      <c r="G295" s="24"/>
      <c r="H295" s="24">
        <f t="shared" si="31"/>
        <v>6300</v>
      </c>
      <c r="I295" s="25"/>
      <c r="J295" s="36">
        <v>6300</v>
      </c>
    </row>
    <row r="296" spans="1:10" ht="162.75" customHeight="1" x14ac:dyDescent="0.2">
      <c r="A296" s="9" t="s">
        <v>685</v>
      </c>
      <c r="B296" s="9" t="s">
        <v>895</v>
      </c>
      <c r="C296" s="9"/>
      <c r="D296" s="9"/>
      <c r="E296" s="24">
        <f t="shared" si="30"/>
        <v>0</v>
      </c>
      <c r="F296" s="24">
        <f>F297</f>
        <v>0</v>
      </c>
      <c r="G296" s="24">
        <f>G297</f>
        <v>0</v>
      </c>
      <c r="H296" s="24">
        <f t="shared" si="31"/>
        <v>700</v>
      </c>
      <c r="I296" s="24">
        <f>I297</f>
        <v>700</v>
      </c>
      <c r="J296" s="36">
        <f>J297</f>
        <v>0</v>
      </c>
    </row>
    <row r="297" spans="1:10" ht="105" customHeight="1" x14ac:dyDescent="0.2">
      <c r="A297" s="9" t="s">
        <v>24</v>
      </c>
      <c r="B297" s="9" t="s">
        <v>895</v>
      </c>
      <c r="C297" s="9" t="s">
        <v>20</v>
      </c>
      <c r="D297" s="9" t="s">
        <v>32</v>
      </c>
      <c r="E297" s="24">
        <f t="shared" si="30"/>
        <v>0</v>
      </c>
      <c r="F297" s="24"/>
      <c r="G297" s="24"/>
      <c r="H297" s="24">
        <f t="shared" si="31"/>
        <v>700</v>
      </c>
      <c r="I297" s="25">
        <v>700</v>
      </c>
      <c r="J297" s="36"/>
    </row>
    <row r="298" spans="1:10" ht="160.5" customHeight="1" x14ac:dyDescent="0.2">
      <c r="A298" s="9" t="s">
        <v>685</v>
      </c>
      <c r="B298" s="9" t="s">
        <v>834</v>
      </c>
      <c r="C298" s="9"/>
      <c r="D298" s="9"/>
      <c r="E298" s="24">
        <f t="shared" si="30"/>
        <v>15129</v>
      </c>
      <c r="F298" s="24">
        <f>F299</f>
        <v>0</v>
      </c>
      <c r="G298" s="24">
        <f>G299</f>
        <v>15129</v>
      </c>
      <c r="H298" s="24">
        <f t="shared" si="31"/>
        <v>67284</v>
      </c>
      <c r="I298" s="24">
        <f>I299</f>
        <v>0</v>
      </c>
      <c r="J298" s="24">
        <f>J299</f>
        <v>67284</v>
      </c>
    </row>
    <row r="299" spans="1:10" ht="69.75" customHeight="1" x14ac:dyDescent="0.2">
      <c r="A299" s="9" t="s">
        <v>23</v>
      </c>
      <c r="B299" s="9" t="s">
        <v>834</v>
      </c>
      <c r="C299" s="9" t="s">
        <v>16</v>
      </c>
      <c r="D299" s="9" t="s">
        <v>32</v>
      </c>
      <c r="E299" s="24">
        <f t="shared" si="30"/>
        <v>15129</v>
      </c>
      <c r="F299" s="25"/>
      <c r="G299" s="24">
        <f>15129-15129+15129</f>
        <v>15129</v>
      </c>
      <c r="H299" s="24">
        <f>I299+J299</f>
        <v>67284</v>
      </c>
      <c r="I299" s="22"/>
      <c r="J299" s="24">
        <f>91404-24120</f>
        <v>67284</v>
      </c>
    </row>
    <row r="300" spans="1:10" ht="152.25" customHeight="1" x14ac:dyDescent="0.2">
      <c r="A300" s="9" t="s">
        <v>685</v>
      </c>
      <c r="B300" s="9" t="s">
        <v>835</v>
      </c>
      <c r="C300" s="9"/>
      <c r="D300" s="9"/>
      <c r="E300" s="24">
        <f t="shared" si="30"/>
        <v>0</v>
      </c>
      <c r="F300" s="24">
        <f>F301</f>
        <v>0</v>
      </c>
      <c r="G300" s="24">
        <f>G301</f>
        <v>0</v>
      </c>
      <c r="H300" s="24">
        <f t="shared" si="31"/>
        <v>10156</v>
      </c>
      <c r="I300" s="24">
        <f>I301</f>
        <v>10156</v>
      </c>
      <c r="J300" s="24">
        <f>J301</f>
        <v>0</v>
      </c>
    </row>
    <row r="301" spans="1:10" ht="65.25" customHeight="1" x14ac:dyDescent="0.2">
      <c r="A301" s="9" t="s">
        <v>23</v>
      </c>
      <c r="B301" s="9" t="s">
        <v>835</v>
      </c>
      <c r="C301" s="9" t="s">
        <v>16</v>
      </c>
      <c r="D301" s="9" t="s">
        <v>32</v>
      </c>
      <c r="E301" s="24">
        <f t="shared" si="30"/>
        <v>0</v>
      </c>
      <c r="F301" s="25"/>
      <c r="G301" s="24"/>
      <c r="H301" s="24">
        <f t="shared" si="31"/>
        <v>10156</v>
      </c>
      <c r="I301" s="25">
        <v>10156</v>
      </c>
      <c r="J301" s="24"/>
    </row>
    <row r="302" spans="1:10" ht="223.15" customHeight="1" x14ac:dyDescent="0.2">
      <c r="A302" s="31" t="s">
        <v>887</v>
      </c>
      <c r="B302" s="18" t="s">
        <v>889</v>
      </c>
      <c r="C302" s="18"/>
      <c r="D302" s="9"/>
      <c r="E302" s="22">
        <f>F302+G302</f>
        <v>122</v>
      </c>
      <c r="F302" s="23">
        <f>F303</f>
        <v>122</v>
      </c>
      <c r="G302" s="23">
        <f>G303</f>
        <v>0</v>
      </c>
      <c r="H302" s="22">
        <f>I302+J302</f>
        <v>121</v>
      </c>
      <c r="I302" s="23">
        <f>I303</f>
        <v>121</v>
      </c>
      <c r="J302" s="22"/>
    </row>
    <row r="303" spans="1:10" ht="93" customHeight="1" x14ac:dyDescent="0.2">
      <c r="A303" s="7" t="s">
        <v>61</v>
      </c>
      <c r="B303" s="9" t="s">
        <v>946</v>
      </c>
      <c r="C303" s="9"/>
      <c r="D303" s="9"/>
      <c r="E303" s="24">
        <f t="shared" ref="E303:E305" si="32">F303+G303</f>
        <v>122</v>
      </c>
      <c r="F303" s="25">
        <f>F305+F304</f>
        <v>122</v>
      </c>
      <c r="G303" s="25">
        <f>G305</f>
        <v>0</v>
      </c>
      <c r="H303" s="24">
        <f t="shared" ref="H303:H305" si="33">I303+J303</f>
        <v>121</v>
      </c>
      <c r="I303" s="25">
        <f>I305+I304</f>
        <v>121</v>
      </c>
      <c r="J303" s="24"/>
    </row>
    <row r="304" spans="1:10" ht="194.25" customHeight="1" x14ac:dyDescent="0.2">
      <c r="A304" s="8" t="s">
        <v>25</v>
      </c>
      <c r="B304" s="9" t="s">
        <v>946</v>
      </c>
      <c r="C304" s="9" t="s">
        <v>15</v>
      </c>
      <c r="D304" s="9" t="s">
        <v>11</v>
      </c>
      <c r="E304" s="24">
        <f>F304+G304</f>
        <v>102</v>
      </c>
      <c r="F304" s="25">
        <v>102</v>
      </c>
      <c r="G304" s="25"/>
      <c r="H304" s="24">
        <f>I304+J304</f>
        <v>101</v>
      </c>
      <c r="I304" s="25">
        <v>101</v>
      </c>
      <c r="J304" s="24"/>
    </row>
    <row r="305" spans="1:10" ht="99.75" customHeight="1" x14ac:dyDescent="0.2">
      <c r="A305" s="7" t="s">
        <v>21</v>
      </c>
      <c r="B305" s="9" t="s">
        <v>946</v>
      </c>
      <c r="C305" s="9" t="s">
        <v>17</v>
      </c>
      <c r="D305" s="9" t="s">
        <v>11</v>
      </c>
      <c r="E305" s="24">
        <f t="shared" si="32"/>
        <v>20</v>
      </c>
      <c r="F305" s="25">
        <v>20</v>
      </c>
      <c r="G305" s="24"/>
      <c r="H305" s="24">
        <f t="shared" si="33"/>
        <v>20</v>
      </c>
      <c r="I305" s="25">
        <v>20</v>
      </c>
      <c r="J305" s="24"/>
    </row>
    <row r="306" spans="1:10" ht="205.15" customHeight="1" x14ac:dyDescent="0.2">
      <c r="A306" s="31" t="s">
        <v>585</v>
      </c>
      <c r="B306" s="18" t="s">
        <v>68</v>
      </c>
      <c r="C306" s="18"/>
      <c r="D306" s="18"/>
      <c r="E306" s="22">
        <f t="shared" si="30"/>
        <v>1364</v>
      </c>
      <c r="F306" s="23">
        <f>F307</f>
        <v>1364</v>
      </c>
      <c r="G306" s="22">
        <f>G307</f>
        <v>0</v>
      </c>
      <c r="H306" s="22">
        <f t="shared" si="31"/>
        <v>1364</v>
      </c>
      <c r="I306" s="23">
        <f>I307</f>
        <v>1364</v>
      </c>
      <c r="J306" s="22">
        <f>J307</f>
        <v>0</v>
      </c>
    </row>
    <row r="307" spans="1:10" ht="37.5" customHeight="1" x14ac:dyDescent="0.2">
      <c r="A307" s="32" t="s">
        <v>69</v>
      </c>
      <c r="B307" s="9" t="s">
        <v>70</v>
      </c>
      <c r="C307" s="9"/>
      <c r="D307" s="9"/>
      <c r="E307" s="24">
        <f t="shared" si="30"/>
        <v>1364</v>
      </c>
      <c r="F307" s="25">
        <f>F308</f>
        <v>1364</v>
      </c>
      <c r="G307" s="24">
        <f>G308</f>
        <v>0</v>
      </c>
      <c r="H307" s="24">
        <f t="shared" si="31"/>
        <v>1364</v>
      </c>
      <c r="I307" s="25">
        <f>I308</f>
        <v>1364</v>
      </c>
      <c r="J307" s="24">
        <f>J308</f>
        <v>0</v>
      </c>
    </row>
    <row r="308" spans="1:10" ht="99.75" customHeight="1" x14ac:dyDescent="0.2">
      <c r="A308" s="9" t="s">
        <v>21</v>
      </c>
      <c r="B308" s="9" t="s">
        <v>70</v>
      </c>
      <c r="C308" s="9" t="s">
        <v>17</v>
      </c>
      <c r="D308" s="9" t="s">
        <v>32</v>
      </c>
      <c r="E308" s="24">
        <f t="shared" si="30"/>
        <v>1364</v>
      </c>
      <c r="F308" s="24">
        <v>1364</v>
      </c>
      <c r="G308" s="24"/>
      <c r="H308" s="24">
        <f t="shared" si="31"/>
        <v>1364</v>
      </c>
      <c r="I308" s="24">
        <v>1364</v>
      </c>
      <c r="J308" s="24"/>
    </row>
    <row r="309" spans="1:10" ht="112.5" customHeight="1" x14ac:dyDescent="0.2">
      <c r="A309" s="18" t="s">
        <v>997</v>
      </c>
      <c r="B309" s="18" t="s">
        <v>999</v>
      </c>
      <c r="C309" s="9"/>
      <c r="D309" s="9"/>
      <c r="E309" s="22">
        <f>F309+G309</f>
        <v>1818.3</v>
      </c>
      <c r="F309" s="23">
        <f>F310</f>
        <v>181.8</v>
      </c>
      <c r="G309" s="23">
        <f>G310</f>
        <v>1636.5</v>
      </c>
      <c r="H309" s="22">
        <v>0</v>
      </c>
      <c r="I309" s="25"/>
      <c r="J309" s="25"/>
    </row>
    <row r="310" spans="1:10" ht="112.5" customHeight="1" x14ac:dyDescent="0.2">
      <c r="A310" s="9" t="s">
        <v>998</v>
      </c>
      <c r="B310" s="9" t="s">
        <v>1000</v>
      </c>
      <c r="C310" s="9"/>
      <c r="D310" s="9"/>
      <c r="E310" s="24">
        <f t="shared" ref="E310:E311" si="34">F310+G310</f>
        <v>1818.3</v>
      </c>
      <c r="F310" s="25">
        <f>F311</f>
        <v>181.8</v>
      </c>
      <c r="G310" s="25">
        <f>G311</f>
        <v>1636.5</v>
      </c>
      <c r="H310" s="24">
        <v>0</v>
      </c>
      <c r="I310" s="25"/>
      <c r="J310" s="25"/>
    </row>
    <row r="311" spans="1:10" ht="79.5" customHeight="1" x14ac:dyDescent="0.2">
      <c r="A311" s="9" t="s">
        <v>23</v>
      </c>
      <c r="B311" s="9" t="s">
        <v>1000</v>
      </c>
      <c r="C311" s="9" t="s">
        <v>16</v>
      </c>
      <c r="D311" s="9" t="s">
        <v>32</v>
      </c>
      <c r="E311" s="24">
        <f t="shared" si="34"/>
        <v>1818.3</v>
      </c>
      <c r="F311" s="24">
        <v>181.8</v>
      </c>
      <c r="G311" s="24">
        <v>1636.5</v>
      </c>
      <c r="H311" s="24">
        <v>0</v>
      </c>
      <c r="I311" s="25"/>
      <c r="J311" s="25"/>
    </row>
    <row r="312" spans="1:10" ht="66.75" customHeight="1" x14ac:dyDescent="0.2">
      <c r="A312" s="37" t="s">
        <v>938</v>
      </c>
      <c r="B312" s="18" t="s">
        <v>939</v>
      </c>
      <c r="C312" s="9"/>
      <c r="D312" s="9"/>
      <c r="E312" s="22">
        <f t="shared" si="30"/>
        <v>8886</v>
      </c>
      <c r="F312" s="23">
        <f>F316+F313</f>
        <v>0</v>
      </c>
      <c r="G312" s="23">
        <f>G316+G313</f>
        <v>8886</v>
      </c>
      <c r="H312" s="22">
        <f t="shared" si="31"/>
        <v>21489</v>
      </c>
      <c r="I312" s="23">
        <f>I316+I313</f>
        <v>81.400000000000006</v>
      </c>
      <c r="J312" s="23">
        <f>J316+J313</f>
        <v>21407.599999999999</v>
      </c>
    </row>
    <row r="313" spans="1:10" ht="165.75" customHeight="1" x14ac:dyDescent="0.2">
      <c r="A313" s="37" t="s">
        <v>980</v>
      </c>
      <c r="B313" s="18" t="s">
        <v>982</v>
      </c>
      <c r="C313" s="18"/>
      <c r="D313" s="9"/>
      <c r="E313" s="22">
        <f t="shared" si="30"/>
        <v>8886</v>
      </c>
      <c r="F313" s="22">
        <f>F314</f>
        <v>0</v>
      </c>
      <c r="G313" s="22">
        <f>G314</f>
        <v>8886</v>
      </c>
      <c r="H313" s="22">
        <f t="shared" si="31"/>
        <v>21226</v>
      </c>
      <c r="I313" s="22">
        <f>I314</f>
        <v>0</v>
      </c>
      <c r="J313" s="22">
        <f>J314</f>
        <v>21226</v>
      </c>
    </row>
    <row r="314" spans="1:10" ht="81" customHeight="1" x14ac:dyDescent="0.2">
      <c r="A314" s="54" t="s">
        <v>981</v>
      </c>
      <c r="B314" s="9" t="s">
        <v>983</v>
      </c>
      <c r="C314" s="9"/>
      <c r="D314" s="9"/>
      <c r="E314" s="24">
        <f t="shared" si="30"/>
        <v>8886</v>
      </c>
      <c r="F314" s="24">
        <f>F315</f>
        <v>0</v>
      </c>
      <c r="G314" s="24">
        <f>G315</f>
        <v>8886</v>
      </c>
      <c r="H314" s="24">
        <f t="shared" si="31"/>
        <v>21226</v>
      </c>
      <c r="I314" s="24">
        <f>I315</f>
        <v>0</v>
      </c>
      <c r="J314" s="24">
        <f>J315</f>
        <v>21226</v>
      </c>
    </row>
    <row r="315" spans="1:10" ht="66.75" customHeight="1" x14ac:dyDescent="0.2">
      <c r="A315" s="9" t="s">
        <v>23</v>
      </c>
      <c r="B315" s="9" t="s">
        <v>983</v>
      </c>
      <c r="C315" s="9" t="s">
        <v>16</v>
      </c>
      <c r="D315" s="9" t="s">
        <v>33</v>
      </c>
      <c r="E315" s="24">
        <f t="shared" si="30"/>
        <v>8886</v>
      </c>
      <c r="F315" s="24"/>
      <c r="G315" s="24">
        <f>36806-27920</f>
        <v>8886</v>
      </c>
      <c r="H315" s="24">
        <f t="shared" si="31"/>
        <v>21226</v>
      </c>
      <c r="I315" s="22"/>
      <c r="J315" s="24">
        <v>21226</v>
      </c>
    </row>
    <row r="316" spans="1:10" ht="164.25" customHeight="1" x14ac:dyDescent="0.2">
      <c r="A316" s="18" t="s">
        <v>936</v>
      </c>
      <c r="B316" s="38" t="s">
        <v>940</v>
      </c>
      <c r="C316" s="18"/>
      <c r="D316" s="18"/>
      <c r="E316" s="22">
        <f t="shared" si="30"/>
        <v>0</v>
      </c>
      <c r="F316" s="23">
        <f t="shared" ref="F316:G317" si="35">F317</f>
        <v>0</v>
      </c>
      <c r="G316" s="23">
        <f t="shared" si="35"/>
        <v>0</v>
      </c>
      <c r="H316" s="22">
        <f t="shared" si="31"/>
        <v>263.00000000000006</v>
      </c>
      <c r="I316" s="23">
        <f t="shared" ref="I316:J317" si="36">I317</f>
        <v>81.400000000000006</v>
      </c>
      <c r="J316" s="23">
        <f t="shared" si="36"/>
        <v>181.60000000000005</v>
      </c>
    </row>
    <row r="317" spans="1:10" ht="100.5" customHeight="1" x14ac:dyDescent="0.2">
      <c r="A317" s="9" t="s">
        <v>937</v>
      </c>
      <c r="B317" s="39" t="s">
        <v>941</v>
      </c>
      <c r="C317" s="9"/>
      <c r="D317" s="9"/>
      <c r="E317" s="24">
        <f t="shared" si="30"/>
        <v>0</v>
      </c>
      <c r="F317" s="25">
        <f t="shared" si="35"/>
        <v>0</v>
      </c>
      <c r="G317" s="25">
        <f t="shared" si="35"/>
        <v>0</v>
      </c>
      <c r="H317" s="24">
        <f t="shared" si="31"/>
        <v>263.00000000000006</v>
      </c>
      <c r="I317" s="25">
        <f t="shared" si="36"/>
        <v>81.400000000000006</v>
      </c>
      <c r="J317" s="25">
        <f t="shared" si="36"/>
        <v>181.60000000000005</v>
      </c>
    </row>
    <row r="318" spans="1:10" ht="77.25" customHeight="1" x14ac:dyDescent="0.2">
      <c r="A318" s="9" t="s">
        <v>23</v>
      </c>
      <c r="B318" s="39" t="s">
        <v>941</v>
      </c>
      <c r="C318" s="9" t="s">
        <v>16</v>
      </c>
      <c r="D318" s="9" t="s">
        <v>33</v>
      </c>
      <c r="E318" s="24">
        <f t="shared" si="30"/>
        <v>0</v>
      </c>
      <c r="F318" s="25"/>
      <c r="G318" s="25"/>
      <c r="H318" s="24">
        <f t="shared" si="31"/>
        <v>263.00000000000006</v>
      </c>
      <c r="I318" s="24">
        <v>81.400000000000006</v>
      </c>
      <c r="J318" s="24">
        <f>352.1+0.1-170.6</f>
        <v>181.60000000000005</v>
      </c>
    </row>
    <row r="319" spans="1:10" ht="72.75" customHeight="1" x14ac:dyDescent="0.2">
      <c r="A319" s="17" t="s">
        <v>71</v>
      </c>
      <c r="B319" s="18" t="s">
        <v>72</v>
      </c>
      <c r="C319" s="18"/>
      <c r="D319" s="18"/>
      <c r="E319" s="22">
        <f t="shared" si="30"/>
        <v>61955.7</v>
      </c>
      <c r="F319" s="23">
        <f>F320+F323</f>
        <v>55886</v>
      </c>
      <c r="G319" s="23">
        <f>G320+G323</f>
        <v>6069.7</v>
      </c>
      <c r="H319" s="22">
        <f t="shared" si="31"/>
        <v>61230.3</v>
      </c>
      <c r="I319" s="23">
        <f>I320+I323</f>
        <v>54921</v>
      </c>
      <c r="J319" s="23">
        <f>J320+J323</f>
        <v>6309.3</v>
      </c>
    </row>
    <row r="320" spans="1:10" ht="101.45" customHeight="1" x14ac:dyDescent="0.2">
      <c r="A320" s="18" t="s">
        <v>586</v>
      </c>
      <c r="B320" s="18" t="s">
        <v>73</v>
      </c>
      <c r="C320" s="18"/>
      <c r="D320" s="18"/>
      <c r="E320" s="22">
        <f t="shared" si="30"/>
        <v>55211.5</v>
      </c>
      <c r="F320" s="23">
        <f t="shared" ref="F320:J321" si="37">F321</f>
        <v>55211.5</v>
      </c>
      <c r="G320" s="23">
        <f t="shared" si="37"/>
        <v>0</v>
      </c>
      <c r="H320" s="22">
        <f t="shared" si="31"/>
        <v>54219.9</v>
      </c>
      <c r="I320" s="23">
        <f t="shared" si="37"/>
        <v>54219.9</v>
      </c>
      <c r="J320" s="23">
        <f t="shared" si="37"/>
        <v>0</v>
      </c>
    </row>
    <row r="321" spans="1:10" ht="88.5" customHeight="1" x14ac:dyDescent="0.2">
      <c r="A321" s="9" t="s">
        <v>61</v>
      </c>
      <c r="B321" s="9" t="s">
        <v>74</v>
      </c>
      <c r="C321" s="9"/>
      <c r="D321" s="9"/>
      <c r="E321" s="24">
        <f t="shared" si="30"/>
        <v>55211.5</v>
      </c>
      <c r="F321" s="25">
        <f t="shared" si="37"/>
        <v>55211.5</v>
      </c>
      <c r="G321" s="24">
        <f t="shared" si="37"/>
        <v>0</v>
      </c>
      <c r="H321" s="24">
        <f t="shared" si="31"/>
        <v>54219.9</v>
      </c>
      <c r="I321" s="25">
        <f t="shared" si="37"/>
        <v>54219.9</v>
      </c>
      <c r="J321" s="24">
        <f t="shared" si="37"/>
        <v>0</v>
      </c>
    </row>
    <row r="322" spans="1:10" ht="108" customHeight="1" x14ac:dyDescent="0.2">
      <c r="A322" s="9" t="s">
        <v>21</v>
      </c>
      <c r="B322" s="9" t="s">
        <v>74</v>
      </c>
      <c r="C322" s="9" t="s">
        <v>17</v>
      </c>
      <c r="D322" s="9" t="s">
        <v>32</v>
      </c>
      <c r="E322" s="24">
        <f t="shared" si="30"/>
        <v>55211.5</v>
      </c>
      <c r="F322" s="24">
        <v>55211.5</v>
      </c>
      <c r="G322" s="24"/>
      <c r="H322" s="24">
        <f t="shared" si="31"/>
        <v>54219.9</v>
      </c>
      <c r="I322" s="25">
        <v>54219.9</v>
      </c>
      <c r="J322" s="24"/>
    </row>
    <row r="323" spans="1:10" ht="99" customHeight="1" x14ac:dyDescent="0.2">
      <c r="A323" s="18" t="s">
        <v>868</v>
      </c>
      <c r="B323" s="18" t="s">
        <v>870</v>
      </c>
      <c r="C323" s="18"/>
      <c r="D323" s="9"/>
      <c r="E323" s="22">
        <f>F323+G323</f>
        <v>6744.2</v>
      </c>
      <c r="F323" s="23">
        <f>F324</f>
        <v>674.5</v>
      </c>
      <c r="G323" s="23">
        <f>G324</f>
        <v>6069.7</v>
      </c>
      <c r="H323" s="22">
        <f>I323+J323</f>
        <v>7010.4000000000005</v>
      </c>
      <c r="I323" s="23">
        <f>I324</f>
        <v>701.1</v>
      </c>
      <c r="J323" s="23">
        <f>J324</f>
        <v>6309.3</v>
      </c>
    </row>
    <row r="324" spans="1:10" ht="159" customHeight="1" x14ac:dyDescent="0.2">
      <c r="A324" s="9" t="s">
        <v>869</v>
      </c>
      <c r="B324" s="9" t="s">
        <v>871</v>
      </c>
      <c r="C324" s="9"/>
      <c r="D324" s="9"/>
      <c r="E324" s="24">
        <f>F324+G324</f>
        <v>6744.2</v>
      </c>
      <c r="F324" s="25">
        <f>F325</f>
        <v>674.5</v>
      </c>
      <c r="G324" s="25">
        <f>G325</f>
        <v>6069.7</v>
      </c>
      <c r="H324" s="24">
        <f>I324+J324</f>
        <v>7010.4000000000005</v>
      </c>
      <c r="I324" s="25">
        <f>I325</f>
        <v>701.1</v>
      </c>
      <c r="J324" s="25">
        <f>J325</f>
        <v>6309.3</v>
      </c>
    </row>
    <row r="325" spans="1:10" ht="106.5" customHeight="1" x14ac:dyDescent="0.2">
      <c r="A325" s="9" t="s">
        <v>21</v>
      </c>
      <c r="B325" s="9" t="s">
        <v>871</v>
      </c>
      <c r="C325" s="9" t="s">
        <v>17</v>
      </c>
      <c r="D325" s="9" t="s">
        <v>32</v>
      </c>
      <c r="E325" s="24">
        <f>F325+G325</f>
        <v>6744.2</v>
      </c>
      <c r="F325" s="24">
        <v>674.5</v>
      </c>
      <c r="G325" s="24">
        <v>6069.7</v>
      </c>
      <c r="H325" s="24">
        <f>I325+J325</f>
        <v>7010.4000000000005</v>
      </c>
      <c r="I325" s="24">
        <v>701.1</v>
      </c>
      <c r="J325" s="24">
        <v>6309.3</v>
      </c>
    </row>
    <row r="326" spans="1:10" ht="106.5" customHeight="1" x14ac:dyDescent="0.2">
      <c r="A326" s="17" t="s">
        <v>872</v>
      </c>
      <c r="B326" s="18" t="s">
        <v>873</v>
      </c>
      <c r="C326" s="18"/>
      <c r="D326" s="18"/>
      <c r="E326" s="22">
        <f>F326+G326</f>
        <v>70412</v>
      </c>
      <c r="F326" s="23">
        <f>F327+F331</f>
        <v>70412</v>
      </c>
      <c r="G326" s="23">
        <f>G327+G331</f>
        <v>0</v>
      </c>
      <c r="H326" s="22">
        <f>I326+J326</f>
        <v>72514</v>
      </c>
      <c r="I326" s="23">
        <f>I327+I331</f>
        <v>72514</v>
      </c>
      <c r="J326" s="23">
        <f>J327+J331</f>
        <v>0</v>
      </c>
    </row>
    <row r="327" spans="1:10" ht="123.75" customHeight="1" x14ac:dyDescent="0.2">
      <c r="A327" s="17" t="s">
        <v>75</v>
      </c>
      <c r="B327" s="18" t="s">
        <v>76</v>
      </c>
      <c r="C327" s="18"/>
      <c r="D327" s="18"/>
      <c r="E327" s="22">
        <f t="shared" si="30"/>
        <v>7129</v>
      </c>
      <c r="F327" s="23">
        <f>F328</f>
        <v>7129</v>
      </c>
      <c r="G327" s="22">
        <f>G328</f>
        <v>0</v>
      </c>
      <c r="H327" s="22">
        <f t="shared" ref="H327:H329" si="38">I327+J327</f>
        <v>7411</v>
      </c>
      <c r="I327" s="23">
        <f>I328</f>
        <v>7411</v>
      </c>
      <c r="J327" s="22">
        <f>J328</f>
        <v>0</v>
      </c>
    </row>
    <row r="328" spans="1:10" ht="63" customHeight="1" x14ac:dyDescent="0.2">
      <c r="A328" s="8" t="s">
        <v>77</v>
      </c>
      <c r="B328" s="9" t="s">
        <v>78</v>
      </c>
      <c r="C328" s="9"/>
      <c r="D328" s="9"/>
      <c r="E328" s="24">
        <f t="shared" si="30"/>
        <v>7129</v>
      </c>
      <c r="F328" s="25">
        <f>F329+F330</f>
        <v>7129</v>
      </c>
      <c r="G328" s="25">
        <f>G329</f>
        <v>0</v>
      </c>
      <c r="H328" s="24">
        <f t="shared" si="38"/>
        <v>7411</v>
      </c>
      <c r="I328" s="25">
        <f>I329+I330</f>
        <v>7411</v>
      </c>
      <c r="J328" s="25">
        <f>J329</f>
        <v>0</v>
      </c>
    </row>
    <row r="329" spans="1:10" ht="191.25" customHeight="1" x14ac:dyDescent="0.2">
      <c r="A329" s="8" t="s">
        <v>25</v>
      </c>
      <c r="B329" s="9" t="s">
        <v>78</v>
      </c>
      <c r="C329" s="9" t="s">
        <v>15</v>
      </c>
      <c r="D329" s="9" t="s">
        <v>33</v>
      </c>
      <c r="E329" s="24">
        <f t="shared" si="30"/>
        <v>7088</v>
      </c>
      <c r="F329" s="24">
        <v>7088</v>
      </c>
      <c r="G329" s="24"/>
      <c r="H329" s="24">
        <f t="shared" si="38"/>
        <v>7370</v>
      </c>
      <c r="I329" s="25">
        <v>7370</v>
      </c>
      <c r="J329" s="24"/>
    </row>
    <row r="330" spans="1:10" ht="67.5" customHeight="1" x14ac:dyDescent="0.2">
      <c r="A330" s="35" t="s">
        <v>23</v>
      </c>
      <c r="B330" s="9" t="s">
        <v>78</v>
      </c>
      <c r="C330" s="9" t="s">
        <v>16</v>
      </c>
      <c r="D330" s="9" t="s">
        <v>33</v>
      </c>
      <c r="E330" s="24">
        <f>F330+G330</f>
        <v>41</v>
      </c>
      <c r="F330" s="24">
        <v>41</v>
      </c>
      <c r="G330" s="24"/>
      <c r="H330" s="24">
        <f>I330+J330</f>
        <v>41</v>
      </c>
      <c r="I330" s="25">
        <v>41</v>
      </c>
      <c r="J330" s="24"/>
    </row>
    <row r="331" spans="1:10" ht="186" customHeight="1" x14ac:dyDescent="0.2">
      <c r="A331" s="31" t="s">
        <v>79</v>
      </c>
      <c r="B331" s="18" t="s">
        <v>80</v>
      </c>
      <c r="C331" s="18"/>
      <c r="D331" s="18"/>
      <c r="E331" s="22">
        <f t="shared" ref="E331:E338" si="39">F331+G331</f>
        <v>63283</v>
      </c>
      <c r="F331" s="23">
        <f>F332</f>
        <v>63283</v>
      </c>
      <c r="G331" s="22">
        <f>G332</f>
        <v>0</v>
      </c>
      <c r="H331" s="22">
        <f t="shared" ref="H331:H334" si="40">I331+J331</f>
        <v>65103</v>
      </c>
      <c r="I331" s="23">
        <f>I332</f>
        <v>65103</v>
      </c>
      <c r="J331" s="22">
        <f>J332</f>
        <v>0</v>
      </c>
    </row>
    <row r="332" spans="1:10" ht="82.5" customHeight="1" x14ac:dyDescent="0.2">
      <c r="A332" s="32" t="s">
        <v>61</v>
      </c>
      <c r="B332" s="9" t="s">
        <v>81</v>
      </c>
      <c r="C332" s="9"/>
      <c r="D332" s="9"/>
      <c r="E332" s="24">
        <f t="shared" si="39"/>
        <v>63283</v>
      </c>
      <c r="F332" s="25">
        <f>F333+F334+F335</f>
        <v>63283</v>
      </c>
      <c r="G332" s="25">
        <f>G333+G334+G335</f>
        <v>0</v>
      </c>
      <c r="H332" s="24">
        <f t="shared" si="40"/>
        <v>65103</v>
      </c>
      <c r="I332" s="25">
        <f>I333+I334+I335</f>
        <v>65103</v>
      </c>
      <c r="J332" s="25">
        <f>J333+J334+J335</f>
        <v>0</v>
      </c>
    </row>
    <row r="333" spans="1:10" ht="190.5" customHeight="1" x14ac:dyDescent="0.2">
      <c r="A333" s="8" t="s">
        <v>25</v>
      </c>
      <c r="B333" s="9" t="s">
        <v>81</v>
      </c>
      <c r="C333" s="9" t="s">
        <v>15</v>
      </c>
      <c r="D333" s="9" t="s">
        <v>33</v>
      </c>
      <c r="E333" s="24">
        <f t="shared" si="39"/>
        <v>61895</v>
      </c>
      <c r="F333" s="24">
        <v>61895</v>
      </c>
      <c r="G333" s="24"/>
      <c r="H333" s="24">
        <f t="shared" si="40"/>
        <v>63715</v>
      </c>
      <c r="I333" s="25">
        <v>63715</v>
      </c>
      <c r="J333" s="24"/>
    </row>
    <row r="334" spans="1:10" ht="69.75" customHeight="1" x14ac:dyDescent="0.2">
      <c r="A334" s="9" t="s">
        <v>23</v>
      </c>
      <c r="B334" s="9" t="s">
        <v>81</v>
      </c>
      <c r="C334" s="9" t="s">
        <v>16</v>
      </c>
      <c r="D334" s="9" t="s">
        <v>33</v>
      </c>
      <c r="E334" s="24">
        <f t="shared" si="39"/>
        <v>1379</v>
      </c>
      <c r="F334" s="24">
        <v>1379</v>
      </c>
      <c r="G334" s="40"/>
      <c r="H334" s="24">
        <f t="shared" si="40"/>
        <v>1379</v>
      </c>
      <c r="I334" s="25">
        <v>1379</v>
      </c>
      <c r="J334" s="40"/>
    </row>
    <row r="335" spans="1:10" ht="53.25" customHeight="1" x14ac:dyDescent="0.2">
      <c r="A335" s="9" t="s">
        <v>22</v>
      </c>
      <c r="B335" s="9" t="s">
        <v>81</v>
      </c>
      <c r="C335" s="9" t="s">
        <v>18</v>
      </c>
      <c r="D335" s="9" t="s">
        <v>33</v>
      </c>
      <c r="E335" s="24">
        <f>F335+G335</f>
        <v>9</v>
      </c>
      <c r="F335" s="24">
        <v>9</v>
      </c>
      <c r="G335" s="40"/>
      <c r="H335" s="24">
        <f>I335+J335</f>
        <v>9</v>
      </c>
      <c r="I335" s="25">
        <v>9</v>
      </c>
      <c r="J335" s="40"/>
    </row>
    <row r="336" spans="1:10" ht="119.25" customHeight="1" x14ac:dyDescent="0.2">
      <c r="A336" s="17" t="s">
        <v>734</v>
      </c>
      <c r="B336" s="18" t="s">
        <v>341</v>
      </c>
      <c r="C336" s="18"/>
      <c r="D336" s="18"/>
      <c r="E336" s="22">
        <f t="shared" si="39"/>
        <v>93373.4</v>
      </c>
      <c r="F336" s="23">
        <f>F337</f>
        <v>7186</v>
      </c>
      <c r="G336" s="23">
        <f>G337</f>
        <v>86187.4</v>
      </c>
      <c r="H336" s="22">
        <f t="shared" ref="H336" si="41">I336+J336</f>
        <v>99285.299999999988</v>
      </c>
      <c r="I336" s="23">
        <f>I337</f>
        <v>7186</v>
      </c>
      <c r="J336" s="23">
        <f>J337</f>
        <v>92099.299999999988</v>
      </c>
    </row>
    <row r="337" spans="1:244" ht="115.5" customHeight="1" x14ac:dyDescent="0.2">
      <c r="A337" s="17" t="s">
        <v>862</v>
      </c>
      <c r="B337" s="18" t="s">
        <v>342</v>
      </c>
      <c r="C337" s="9"/>
      <c r="D337" s="9"/>
      <c r="E337" s="22">
        <f>F337+G337</f>
        <v>93373.4</v>
      </c>
      <c r="F337" s="23">
        <f>F338+F341+F344</f>
        <v>7186</v>
      </c>
      <c r="G337" s="23">
        <f>G338+G341+G344+G349</f>
        <v>86187.4</v>
      </c>
      <c r="H337" s="22">
        <f t="shared" ref="H337:H338" si="42">I337+J337</f>
        <v>99285.299999999988</v>
      </c>
      <c r="I337" s="23">
        <f>I338+I341+I344</f>
        <v>7186</v>
      </c>
      <c r="J337" s="23">
        <f>J338+J341+J344+J349</f>
        <v>92099.299999999988</v>
      </c>
    </row>
    <row r="338" spans="1:244" ht="259.14999999999998" customHeight="1" x14ac:dyDescent="0.2">
      <c r="A338" s="17" t="s">
        <v>343</v>
      </c>
      <c r="B338" s="18" t="s">
        <v>344</v>
      </c>
      <c r="C338" s="9"/>
      <c r="D338" s="9"/>
      <c r="E338" s="22">
        <f t="shared" si="39"/>
        <v>46976</v>
      </c>
      <c r="F338" s="23">
        <f>F340</f>
        <v>0</v>
      </c>
      <c r="G338" s="22">
        <f>G340</f>
        <v>46976</v>
      </c>
      <c r="H338" s="22">
        <f t="shared" si="42"/>
        <v>54098</v>
      </c>
      <c r="I338" s="23">
        <f>I340</f>
        <v>0</v>
      </c>
      <c r="J338" s="22">
        <f>J340</f>
        <v>54098</v>
      </c>
    </row>
    <row r="339" spans="1:244" ht="137.25" customHeight="1" x14ac:dyDescent="0.2">
      <c r="A339" s="8" t="s">
        <v>345</v>
      </c>
      <c r="B339" s="9" t="s">
        <v>841</v>
      </c>
      <c r="C339" s="9"/>
      <c r="D339" s="9"/>
      <c r="E339" s="24">
        <f>F339+G339</f>
        <v>46976</v>
      </c>
      <c r="F339" s="25">
        <f>F340</f>
        <v>0</v>
      </c>
      <c r="G339" s="24">
        <f>G340</f>
        <v>46976</v>
      </c>
      <c r="H339" s="24">
        <f>I339+J339</f>
        <v>54098</v>
      </c>
      <c r="I339" s="25">
        <f>I340</f>
        <v>0</v>
      </c>
      <c r="J339" s="24">
        <f>J340</f>
        <v>54098</v>
      </c>
    </row>
    <row r="340" spans="1:244" ht="79.900000000000006" customHeight="1" x14ac:dyDescent="0.2">
      <c r="A340" s="9" t="s">
        <v>24</v>
      </c>
      <c r="B340" s="9" t="s">
        <v>841</v>
      </c>
      <c r="C340" s="9" t="s">
        <v>20</v>
      </c>
      <c r="D340" s="9" t="s">
        <v>8</v>
      </c>
      <c r="E340" s="24">
        <f>F340+G340</f>
        <v>46976</v>
      </c>
      <c r="F340" s="25"/>
      <c r="G340" s="24">
        <v>46976</v>
      </c>
      <c r="H340" s="24">
        <f>I340+J340</f>
        <v>54098</v>
      </c>
      <c r="I340" s="25"/>
      <c r="J340" s="24">
        <v>54098</v>
      </c>
    </row>
    <row r="341" spans="1:244" ht="137.25" customHeight="1" x14ac:dyDescent="0.2">
      <c r="A341" s="17" t="s">
        <v>346</v>
      </c>
      <c r="B341" s="18" t="s">
        <v>347</v>
      </c>
      <c r="C341" s="9"/>
      <c r="D341" s="9"/>
      <c r="E341" s="22">
        <f>F341+G341</f>
        <v>20493.3</v>
      </c>
      <c r="F341" s="23">
        <f>F342</f>
        <v>7186</v>
      </c>
      <c r="G341" s="22">
        <f>G342</f>
        <v>13307.3</v>
      </c>
      <c r="H341" s="22">
        <f>I341+J341</f>
        <v>20507.2</v>
      </c>
      <c r="I341" s="23">
        <f>I342</f>
        <v>7186</v>
      </c>
      <c r="J341" s="22">
        <f>J342</f>
        <v>13321.2</v>
      </c>
    </row>
    <row r="342" spans="1:244" ht="65.25" customHeight="1" x14ac:dyDescent="0.2">
      <c r="A342" s="41" t="s">
        <v>725</v>
      </c>
      <c r="B342" s="9" t="s">
        <v>695</v>
      </c>
      <c r="C342" s="9"/>
      <c r="D342" s="9"/>
      <c r="E342" s="24">
        <f t="shared" ref="E342:E369" si="43">F342+G342</f>
        <v>20493.3</v>
      </c>
      <c r="F342" s="25">
        <f>F343</f>
        <v>7186</v>
      </c>
      <c r="G342" s="24">
        <f t="shared" ref="G342:J342" si="44">G343</f>
        <v>13307.3</v>
      </c>
      <c r="H342" s="24">
        <f t="shared" ref="H342" si="45">I342+J342</f>
        <v>20507.2</v>
      </c>
      <c r="I342" s="24">
        <f t="shared" si="44"/>
        <v>7186</v>
      </c>
      <c r="J342" s="24">
        <f t="shared" si="44"/>
        <v>13321.2</v>
      </c>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33"/>
      <c r="AN342" s="33"/>
      <c r="AO342" s="33"/>
      <c r="AP342" s="33"/>
      <c r="AQ342" s="33"/>
      <c r="AR342" s="33"/>
      <c r="AS342" s="33"/>
      <c r="AT342" s="33"/>
      <c r="AU342" s="33"/>
      <c r="AV342" s="33"/>
      <c r="AW342" s="33"/>
      <c r="AX342" s="33"/>
      <c r="AY342" s="33"/>
      <c r="AZ342" s="33"/>
      <c r="BA342" s="33"/>
      <c r="BB342" s="33"/>
      <c r="BC342" s="33"/>
      <c r="BD342" s="33"/>
      <c r="BE342" s="33"/>
      <c r="BF342" s="33"/>
      <c r="BG342" s="33"/>
      <c r="BH342" s="33"/>
      <c r="BI342" s="33"/>
      <c r="BJ342" s="33"/>
      <c r="BK342" s="33"/>
      <c r="BL342" s="33"/>
      <c r="BM342" s="33"/>
      <c r="BN342" s="33"/>
      <c r="BO342" s="33"/>
      <c r="BP342" s="33"/>
      <c r="BQ342" s="33"/>
      <c r="BR342" s="33"/>
      <c r="BS342" s="33"/>
      <c r="BT342" s="33"/>
      <c r="BU342" s="33"/>
      <c r="BV342" s="33"/>
      <c r="BW342" s="33"/>
      <c r="BX342" s="33"/>
      <c r="BY342" s="33"/>
      <c r="BZ342" s="33"/>
      <c r="CA342" s="33"/>
      <c r="CB342" s="33"/>
      <c r="CC342" s="33"/>
      <c r="CD342" s="33"/>
      <c r="CE342" s="33"/>
      <c r="CF342" s="33"/>
      <c r="CG342" s="33"/>
      <c r="CH342" s="33"/>
      <c r="CI342" s="33"/>
      <c r="CJ342" s="33"/>
      <c r="CK342" s="33"/>
      <c r="CL342" s="33"/>
      <c r="CM342" s="33"/>
      <c r="CN342" s="33"/>
      <c r="CO342" s="33"/>
      <c r="CP342" s="33"/>
      <c r="CQ342" s="33"/>
      <c r="CR342" s="33"/>
      <c r="CS342" s="33"/>
      <c r="CT342" s="33"/>
      <c r="CU342" s="33"/>
      <c r="CV342" s="33"/>
      <c r="CW342" s="33"/>
      <c r="CX342" s="33"/>
      <c r="CY342" s="33"/>
      <c r="CZ342" s="33"/>
      <c r="DA342" s="33"/>
      <c r="DB342" s="33"/>
      <c r="DC342" s="33"/>
      <c r="DD342" s="33"/>
      <c r="DE342" s="33"/>
      <c r="DF342" s="33"/>
      <c r="DG342" s="33"/>
      <c r="DH342" s="33"/>
      <c r="DI342" s="33"/>
      <c r="DJ342" s="33"/>
      <c r="DK342" s="33"/>
      <c r="DL342" s="33"/>
      <c r="DM342" s="33"/>
      <c r="DN342" s="33"/>
      <c r="DO342" s="33"/>
      <c r="DP342" s="33"/>
      <c r="DQ342" s="33"/>
      <c r="DR342" s="33"/>
      <c r="DS342" s="33"/>
      <c r="DT342" s="33"/>
      <c r="DU342" s="33"/>
      <c r="DV342" s="33"/>
      <c r="DW342" s="33"/>
      <c r="DX342" s="33"/>
      <c r="DY342" s="33"/>
      <c r="DZ342" s="33"/>
      <c r="EA342" s="33"/>
      <c r="EB342" s="33"/>
      <c r="EC342" s="33"/>
      <c r="ED342" s="33"/>
      <c r="EE342" s="33"/>
      <c r="EF342" s="33"/>
      <c r="EG342" s="33"/>
      <c r="EH342" s="33"/>
      <c r="EI342" s="33"/>
      <c r="EJ342" s="33"/>
      <c r="EK342" s="33"/>
      <c r="EL342" s="33"/>
      <c r="EM342" s="33"/>
      <c r="EN342" s="33"/>
      <c r="EO342" s="33"/>
      <c r="EP342" s="33"/>
      <c r="EQ342" s="33"/>
      <c r="ER342" s="33"/>
      <c r="ES342" s="33"/>
      <c r="ET342" s="33"/>
      <c r="EU342" s="33"/>
      <c r="EV342" s="33"/>
      <c r="EW342" s="33"/>
      <c r="EX342" s="33"/>
      <c r="EY342" s="33"/>
      <c r="EZ342" s="33"/>
      <c r="FA342" s="33"/>
      <c r="FB342" s="33"/>
      <c r="FC342" s="33"/>
      <c r="FD342" s="33"/>
      <c r="FE342" s="33"/>
      <c r="FF342" s="33"/>
      <c r="FG342" s="33"/>
      <c r="FH342" s="33"/>
      <c r="FI342" s="33"/>
      <c r="FJ342" s="33"/>
      <c r="FK342" s="33"/>
      <c r="FL342" s="33"/>
      <c r="FM342" s="33"/>
      <c r="FN342" s="33"/>
      <c r="FO342" s="33"/>
      <c r="FP342" s="33"/>
      <c r="FQ342" s="33"/>
      <c r="FR342" s="33"/>
      <c r="FS342" s="33"/>
      <c r="FT342" s="33"/>
      <c r="FU342" s="33"/>
      <c r="FV342" s="33"/>
      <c r="FW342" s="33"/>
      <c r="FX342" s="33"/>
      <c r="FY342" s="33"/>
      <c r="FZ342" s="33"/>
      <c r="GA342" s="33"/>
      <c r="GB342" s="33"/>
      <c r="GC342" s="33"/>
      <c r="GD342" s="33"/>
      <c r="GE342" s="33"/>
      <c r="GF342" s="33"/>
      <c r="GG342" s="33"/>
      <c r="GH342" s="33"/>
      <c r="GI342" s="33"/>
      <c r="GJ342" s="33"/>
      <c r="GK342" s="33"/>
      <c r="GL342" s="33"/>
      <c r="GM342" s="33"/>
      <c r="GN342" s="33"/>
      <c r="GO342" s="33"/>
      <c r="GP342" s="33"/>
      <c r="GQ342" s="33"/>
      <c r="GR342" s="33"/>
      <c r="GS342" s="33"/>
      <c r="GT342" s="33"/>
      <c r="GU342" s="33"/>
      <c r="GV342" s="33"/>
      <c r="GW342" s="33"/>
      <c r="GX342" s="33"/>
      <c r="GY342" s="33"/>
      <c r="GZ342" s="33"/>
      <c r="HA342" s="33"/>
      <c r="HB342" s="33"/>
      <c r="HC342" s="33"/>
      <c r="HD342" s="33"/>
      <c r="HE342" s="33"/>
      <c r="HF342" s="33"/>
      <c r="HG342" s="33"/>
      <c r="HH342" s="33"/>
      <c r="HI342" s="33"/>
      <c r="HJ342" s="33"/>
      <c r="HK342" s="33"/>
      <c r="HL342" s="33"/>
      <c r="HM342" s="33"/>
      <c r="HN342" s="33"/>
      <c r="HO342" s="33"/>
      <c r="HP342" s="33"/>
      <c r="HQ342" s="33"/>
      <c r="HR342" s="33"/>
      <c r="HS342" s="33"/>
      <c r="HT342" s="33"/>
      <c r="HU342" s="33"/>
      <c r="HV342" s="33"/>
      <c r="HW342" s="33"/>
      <c r="HX342" s="33"/>
      <c r="HY342" s="33"/>
      <c r="HZ342" s="33"/>
      <c r="IA342" s="33"/>
      <c r="IB342" s="33"/>
      <c r="IC342" s="33"/>
      <c r="ID342" s="33"/>
      <c r="IE342" s="33"/>
      <c r="IF342" s="33"/>
      <c r="IG342" s="33"/>
      <c r="IH342" s="33"/>
      <c r="II342" s="33"/>
      <c r="IJ342" s="33"/>
    </row>
    <row r="343" spans="1:244" ht="50.45" customHeight="1" x14ac:dyDescent="0.25">
      <c r="A343" s="7" t="s">
        <v>30</v>
      </c>
      <c r="B343" s="9" t="s">
        <v>695</v>
      </c>
      <c r="C343" s="9" t="s">
        <v>19</v>
      </c>
      <c r="D343" s="9" t="s">
        <v>8</v>
      </c>
      <c r="E343" s="24">
        <f t="shared" si="43"/>
        <v>20493.3</v>
      </c>
      <c r="F343" s="24">
        <v>7186</v>
      </c>
      <c r="G343" s="24">
        <f>18123.5-4816.2</f>
        <v>13307.3</v>
      </c>
      <c r="H343" s="24">
        <f>I343+J343</f>
        <v>20507.2</v>
      </c>
      <c r="I343" s="24">
        <v>7186</v>
      </c>
      <c r="J343" s="24">
        <f>18651.4-5330.2</f>
        <v>13321.2</v>
      </c>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c r="AX343" s="12"/>
      <c r="AY343" s="12"/>
      <c r="AZ343" s="12"/>
      <c r="BA343" s="12"/>
      <c r="BB343" s="12"/>
      <c r="BC343" s="12"/>
      <c r="BD343" s="12"/>
      <c r="BE343" s="12"/>
      <c r="BF343" s="12"/>
      <c r="BG343" s="12"/>
      <c r="BH343" s="12"/>
      <c r="BI343" s="12"/>
      <c r="BJ343" s="12"/>
      <c r="BK343" s="12"/>
      <c r="BL343" s="12"/>
      <c r="BM343" s="12"/>
      <c r="BN343" s="12"/>
      <c r="BO343" s="12"/>
      <c r="BP343" s="12"/>
      <c r="BQ343" s="12"/>
      <c r="BR343" s="12"/>
      <c r="BS343" s="12"/>
      <c r="BT343" s="12"/>
      <c r="BU343" s="12"/>
      <c r="BV343" s="12"/>
      <c r="BW343" s="12"/>
      <c r="BX343" s="12"/>
      <c r="BY343" s="12"/>
      <c r="BZ343" s="12"/>
      <c r="CA343" s="12"/>
      <c r="CB343" s="12"/>
      <c r="CC343" s="12"/>
      <c r="CD343" s="12"/>
      <c r="CE343" s="12"/>
      <c r="CF343" s="12"/>
      <c r="CG343" s="12"/>
      <c r="CH343" s="12"/>
      <c r="CI343" s="12"/>
      <c r="CJ343" s="12"/>
      <c r="CK343" s="12"/>
      <c r="CL343" s="12"/>
      <c r="CM343" s="12"/>
      <c r="CN343" s="12"/>
      <c r="CO343" s="12"/>
      <c r="CP343" s="12"/>
      <c r="CQ343" s="12"/>
      <c r="CR343" s="12"/>
      <c r="CS343" s="12"/>
      <c r="CT343" s="12"/>
      <c r="CU343" s="12"/>
      <c r="CV343" s="12"/>
      <c r="CW343" s="12"/>
      <c r="CX343" s="12"/>
      <c r="CY343" s="12"/>
      <c r="CZ343" s="12"/>
      <c r="DA343" s="12"/>
      <c r="DB343" s="12"/>
      <c r="DC343" s="12"/>
      <c r="DD343" s="12"/>
      <c r="DE343" s="12"/>
      <c r="DF343" s="12"/>
      <c r="DG343" s="12"/>
      <c r="DH343" s="12"/>
      <c r="DI343" s="12"/>
      <c r="DJ343" s="12"/>
      <c r="DK343" s="12"/>
      <c r="DL343" s="12"/>
      <c r="DM343" s="12"/>
      <c r="DN343" s="12"/>
      <c r="DO343" s="12"/>
      <c r="DP343" s="12"/>
      <c r="DQ343" s="12"/>
      <c r="DR343" s="12"/>
      <c r="DS343" s="12"/>
      <c r="DT343" s="12"/>
      <c r="DU343" s="12"/>
      <c r="DV343" s="12"/>
      <c r="DW343" s="12"/>
      <c r="DX343" s="12"/>
      <c r="DY343" s="12"/>
      <c r="DZ343" s="12"/>
      <c r="EA343" s="12"/>
      <c r="EB343" s="12"/>
      <c r="EC343" s="12"/>
      <c r="ED343" s="12"/>
      <c r="EE343" s="12"/>
      <c r="EF343" s="12"/>
      <c r="EG343" s="12"/>
      <c r="EH343" s="12"/>
      <c r="EI343" s="12"/>
      <c r="EJ343" s="12"/>
      <c r="EK343" s="12"/>
      <c r="EL343" s="12"/>
      <c r="EM343" s="12"/>
      <c r="EN343" s="12"/>
      <c r="EO343" s="12"/>
      <c r="EP343" s="12"/>
      <c r="EQ343" s="12"/>
      <c r="ER343" s="12"/>
      <c r="ES343" s="12"/>
      <c r="ET343" s="12"/>
      <c r="EU343" s="12"/>
      <c r="EV343" s="12"/>
      <c r="EW343" s="12"/>
      <c r="EX343" s="12"/>
      <c r="EY343" s="12"/>
      <c r="EZ343" s="12"/>
      <c r="FA343" s="12"/>
      <c r="FB343" s="12"/>
      <c r="FC343" s="12"/>
      <c r="FD343" s="12"/>
      <c r="FE343" s="12"/>
      <c r="FF343" s="12"/>
      <c r="FG343" s="12"/>
      <c r="FH343" s="12"/>
      <c r="FI343" s="12"/>
      <c r="FJ343" s="12"/>
      <c r="FK343" s="12"/>
      <c r="FL343" s="12"/>
      <c r="FM343" s="12"/>
      <c r="FN343" s="12"/>
      <c r="FO343" s="12"/>
      <c r="FP343" s="12"/>
      <c r="FQ343" s="12"/>
      <c r="FR343" s="12"/>
      <c r="FS343" s="12"/>
      <c r="FT343" s="12"/>
      <c r="FU343" s="12"/>
      <c r="FV343" s="12"/>
      <c r="FW343" s="12"/>
      <c r="FX343" s="12"/>
      <c r="FY343" s="12"/>
      <c r="FZ343" s="12"/>
      <c r="GA343" s="12"/>
      <c r="GB343" s="12"/>
      <c r="GC343" s="12"/>
      <c r="GD343" s="12"/>
      <c r="GE343" s="12"/>
      <c r="GF343" s="12"/>
      <c r="GG343" s="12"/>
      <c r="GH343" s="12"/>
      <c r="GI343" s="12"/>
      <c r="GJ343" s="12"/>
      <c r="GK343" s="12"/>
      <c r="GL343" s="12"/>
      <c r="GM343" s="12"/>
      <c r="GN343" s="12"/>
      <c r="GO343" s="12"/>
      <c r="GP343" s="12"/>
      <c r="GQ343" s="12"/>
      <c r="GR343" s="12"/>
      <c r="GS343" s="12"/>
      <c r="GT343" s="12"/>
      <c r="GU343" s="12"/>
      <c r="GV343" s="12"/>
      <c r="GW343" s="12"/>
      <c r="GX343" s="12"/>
      <c r="GY343" s="12"/>
      <c r="GZ343" s="12"/>
      <c r="HA343" s="12"/>
      <c r="HB343" s="12"/>
      <c r="HC343" s="12"/>
      <c r="HD343" s="12"/>
      <c r="HE343" s="12"/>
      <c r="HF343" s="12"/>
      <c r="HG343" s="12"/>
      <c r="HH343" s="12"/>
      <c r="HI343" s="12"/>
      <c r="HJ343" s="12"/>
      <c r="HK343" s="12"/>
      <c r="HL343" s="12"/>
      <c r="HM343" s="12"/>
      <c r="HN343" s="12"/>
      <c r="HO343" s="12"/>
      <c r="HP343" s="12"/>
      <c r="HQ343" s="12"/>
      <c r="HR343" s="12"/>
      <c r="HS343" s="12"/>
      <c r="HT343" s="12"/>
      <c r="HU343" s="12"/>
      <c r="HV343" s="12"/>
      <c r="HW343" s="12"/>
      <c r="HX343" s="12"/>
      <c r="HY343" s="12"/>
      <c r="HZ343" s="12"/>
      <c r="IA343" s="12"/>
      <c r="IB343" s="12"/>
      <c r="IC343" s="12"/>
      <c r="ID343" s="12"/>
      <c r="IE343" s="12"/>
      <c r="IF343" s="12"/>
      <c r="IG343" s="12"/>
      <c r="IH343" s="12"/>
      <c r="II343" s="12"/>
      <c r="IJ343" s="12"/>
    </row>
    <row r="344" spans="1:244" ht="276" customHeight="1" x14ac:dyDescent="0.25">
      <c r="A344" s="26" t="s">
        <v>925</v>
      </c>
      <c r="B344" s="18" t="s">
        <v>907</v>
      </c>
      <c r="C344" s="9"/>
      <c r="D344" s="9"/>
      <c r="E344" s="22">
        <f t="shared" si="43"/>
        <v>5202.6000000000004</v>
      </c>
      <c r="F344" s="25">
        <f>F345+F347</f>
        <v>0</v>
      </c>
      <c r="G344" s="25">
        <f>G345+G347</f>
        <v>5202.6000000000004</v>
      </c>
      <c r="H344" s="22">
        <f t="shared" ref="H344:H348" si="46">I344+J344</f>
        <v>4543.5</v>
      </c>
      <c r="I344" s="25">
        <f>I345+I347</f>
        <v>0</v>
      </c>
      <c r="J344" s="25">
        <f>J345+J347</f>
        <v>4543.5</v>
      </c>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c r="AY344" s="12"/>
      <c r="AZ344" s="12"/>
      <c r="BA344" s="12"/>
      <c r="BB344" s="12"/>
      <c r="BC344" s="12"/>
      <c r="BD344" s="12"/>
      <c r="BE344" s="12"/>
      <c r="BF344" s="12"/>
      <c r="BG344" s="12"/>
      <c r="BH344" s="12"/>
      <c r="BI344" s="12"/>
      <c r="BJ344" s="12"/>
      <c r="BK344" s="12"/>
      <c r="BL344" s="12"/>
      <c r="BM344" s="12"/>
      <c r="BN344" s="12"/>
      <c r="BO344" s="12"/>
      <c r="BP344" s="12"/>
      <c r="BQ344" s="12"/>
      <c r="BR344" s="12"/>
      <c r="BS344" s="12"/>
      <c r="BT344" s="12"/>
      <c r="BU344" s="12"/>
      <c r="BV344" s="12"/>
      <c r="BW344" s="12"/>
      <c r="BX344" s="12"/>
      <c r="BY344" s="12"/>
      <c r="BZ344" s="12"/>
      <c r="CA344" s="12"/>
      <c r="CB344" s="12"/>
      <c r="CC344" s="12"/>
      <c r="CD344" s="12"/>
      <c r="CE344" s="12"/>
      <c r="CF344" s="12"/>
      <c r="CG344" s="12"/>
      <c r="CH344" s="12"/>
      <c r="CI344" s="12"/>
      <c r="CJ344" s="12"/>
      <c r="CK344" s="12"/>
      <c r="CL344" s="12"/>
      <c r="CM344" s="12"/>
      <c r="CN344" s="12"/>
      <c r="CO344" s="12"/>
      <c r="CP344" s="12"/>
      <c r="CQ344" s="12"/>
      <c r="CR344" s="12"/>
      <c r="CS344" s="12"/>
      <c r="CT344" s="12"/>
      <c r="CU344" s="12"/>
      <c r="CV344" s="12"/>
      <c r="CW344" s="12"/>
      <c r="CX344" s="12"/>
      <c r="CY344" s="12"/>
      <c r="CZ344" s="12"/>
      <c r="DA344" s="12"/>
      <c r="DB344" s="12"/>
      <c r="DC344" s="12"/>
      <c r="DD344" s="12"/>
      <c r="DE344" s="12"/>
      <c r="DF344" s="12"/>
      <c r="DG344" s="12"/>
      <c r="DH344" s="12"/>
      <c r="DI344" s="12"/>
      <c r="DJ344" s="12"/>
      <c r="DK344" s="12"/>
      <c r="DL344" s="12"/>
      <c r="DM344" s="12"/>
      <c r="DN344" s="12"/>
      <c r="DO344" s="12"/>
      <c r="DP344" s="12"/>
      <c r="DQ344" s="12"/>
      <c r="DR344" s="12"/>
      <c r="DS344" s="12"/>
      <c r="DT344" s="12"/>
      <c r="DU344" s="12"/>
      <c r="DV344" s="12"/>
      <c r="DW344" s="12"/>
      <c r="DX344" s="12"/>
      <c r="DY344" s="12"/>
      <c r="DZ344" s="12"/>
      <c r="EA344" s="12"/>
      <c r="EB344" s="12"/>
      <c r="EC344" s="12"/>
      <c r="ED344" s="12"/>
      <c r="EE344" s="12"/>
      <c r="EF344" s="12"/>
      <c r="EG344" s="12"/>
      <c r="EH344" s="12"/>
      <c r="EI344" s="12"/>
      <c r="EJ344" s="12"/>
      <c r="EK344" s="12"/>
      <c r="EL344" s="12"/>
      <c r="EM344" s="12"/>
      <c r="EN344" s="12"/>
      <c r="EO344" s="12"/>
      <c r="EP344" s="12"/>
      <c r="EQ344" s="12"/>
      <c r="ER344" s="12"/>
      <c r="ES344" s="12"/>
      <c r="ET344" s="12"/>
      <c r="EU344" s="12"/>
      <c r="EV344" s="12"/>
      <c r="EW344" s="12"/>
      <c r="EX344" s="12"/>
      <c r="EY344" s="12"/>
      <c r="EZ344" s="12"/>
      <c r="FA344" s="12"/>
      <c r="FB344" s="12"/>
      <c r="FC344" s="12"/>
      <c r="FD344" s="12"/>
      <c r="FE344" s="12"/>
      <c r="FF344" s="12"/>
      <c r="FG344" s="12"/>
      <c r="FH344" s="12"/>
      <c r="FI344" s="12"/>
      <c r="FJ344" s="12"/>
      <c r="FK344" s="12"/>
      <c r="FL344" s="12"/>
      <c r="FM344" s="12"/>
      <c r="FN344" s="12"/>
      <c r="FO344" s="12"/>
      <c r="FP344" s="12"/>
      <c r="FQ344" s="12"/>
      <c r="FR344" s="12"/>
      <c r="FS344" s="12"/>
      <c r="FT344" s="12"/>
      <c r="FU344" s="12"/>
      <c r="FV344" s="12"/>
      <c r="FW344" s="12"/>
      <c r="FX344" s="12"/>
      <c r="FY344" s="12"/>
      <c r="FZ344" s="12"/>
      <c r="GA344" s="12"/>
      <c r="GB344" s="12"/>
      <c r="GC344" s="12"/>
      <c r="GD344" s="12"/>
      <c r="GE344" s="12"/>
      <c r="GF344" s="12"/>
      <c r="GG344" s="12"/>
      <c r="GH344" s="12"/>
      <c r="GI344" s="12"/>
      <c r="GJ344" s="12"/>
      <c r="GK344" s="12"/>
      <c r="GL344" s="12"/>
      <c r="GM344" s="12"/>
      <c r="GN344" s="12"/>
      <c r="GO344" s="12"/>
      <c r="GP344" s="12"/>
      <c r="GQ344" s="12"/>
      <c r="GR344" s="12"/>
      <c r="GS344" s="12"/>
      <c r="GT344" s="12"/>
      <c r="GU344" s="12"/>
      <c r="GV344" s="12"/>
      <c r="GW344" s="12"/>
      <c r="GX344" s="12"/>
      <c r="GY344" s="12"/>
      <c r="GZ344" s="12"/>
      <c r="HA344" s="12"/>
      <c r="HB344" s="12"/>
      <c r="HC344" s="12"/>
      <c r="HD344" s="12"/>
      <c r="HE344" s="12"/>
      <c r="HF344" s="12"/>
      <c r="HG344" s="12"/>
      <c r="HH344" s="12"/>
      <c r="HI344" s="12"/>
      <c r="HJ344" s="12"/>
      <c r="HK344" s="12"/>
      <c r="HL344" s="12"/>
      <c r="HM344" s="12"/>
      <c r="HN344" s="12"/>
      <c r="HO344" s="12"/>
      <c r="HP344" s="12"/>
      <c r="HQ344" s="12"/>
      <c r="HR344" s="12"/>
      <c r="HS344" s="12"/>
      <c r="HT344" s="12"/>
      <c r="HU344" s="12"/>
      <c r="HV344" s="12"/>
      <c r="HW344" s="12"/>
      <c r="HX344" s="12"/>
      <c r="HY344" s="12"/>
      <c r="HZ344" s="12"/>
      <c r="IA344" s="12"/>
      <c r="IB344" s="12"/>
      <c r="IC344" s="12"/>
      <c r="ID344" s="12"/>
      <c r="IE344" s="12"/>
      <c r="IF344" s="12"/>
      <c r="IG344" s="12"/>
      <c r="IH344" s="12"/>
      <c r="II344" s="12"/>
      <c r="IJ344" s="12"/>
    </row>
    <row r="345" spans="1:244" ht="137.25" customHeight="1" x14ac:dyDescent="0.25">
      <c r="A345" s="7" t="s">
        <v>923</v>
      </c>
      <c r="B345" s="9" t="s">
        <v>908</v>
      </c>
      <c r="C345" s="9"/>
      <c r="D345" s="9"/>
      <c r="E345" s="24">
        <f t="shared" si="43"/>
        <v>3468.4</v>
      </c>
      <c r="F345" s="25">
        <f>F346</f>
        <v>0</v>
      </c>
      <c r="G345" s="25">
        <f>G346</f>
        <v>3468.4</v>
      </c>
      <c r="H345" s="24">
        <f t="shared" si="46"/>
        <v>2726.1000000000004</v>
      </c>
      <c r="I345" s="25">
        <f>I346</f>
        <v>0</v>
      </c>
      <c r="J345" s="25">
        <f>J346</f>
        <v>2726.1000000000004</v>
      </c>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c r="AX345" s="12"/>
      <c r="AY345" s="12"/>
      <c r="AZ345" s="12"/>
      <c r="BA345" s="12"/>
      <c r="BB345" s="12"/>
      <c r="BC345" s="12"/>
      <c r="BD345" s="12"/>
      <c r="BE345" s="12"/>
      <c r="BF345" s="12"/>
      <c r="BG345" s="12"/>
      <c r="BH345" s="12"/>
      <c r="BI345" s="12"/>
      <c r="BJ345" s="12"/>
      <c r="BK345" s="12"/>
      <c r="BL345" s="12"/>
      <c r="BM345" s="12"/>
      <c r="BN345" s="12"/>
      <c r="BO345" s="12"/>
      <c r="BP345" s="12"/>
      <c r="BQ345" s="12"/>
      <c r="BR345" s="12"/>
      <c r="BS345" s="12"/>
      <c r="BT345" s="12"/>
      <c r="BU345" s="12"/>
      <c r="BV345" s="12"/>
      <c r="BW345" s="12"/>
      <c r="BX345" s="12"/>
      <c r="BY345" s="12"/>
      <c r="BZ345" s="12"/>
      <c r="CA345" s="12"/>
      <c r="CB345" s="12"/>
      <c r="CC345" s="12"/>
      <c r="CD345" s="12"/>
      <c r="CE345" s="12"/>
      <c r="CF345" s="12"/>
      <c r="CG345" s="12"/>
      <c r="CH345" s="12"/>
      <c r="CI345" s="12"/>
      <c r="CJ345" s="12"/>
      <c r="CK345" s="12"/>
      <c r="CL345" s="12"/>
      <c r="CM345" s="12"/>
      <c r="CN345" s="12"/>
      <c r="CO345" s="12"/>
      <c r="CP345" s="12"/>
      <c r="CQ345" s="12"/>
      <c r="CR345" s="12"/>
      <c r="CS345" s="12"/>
      <c r="CT345" s="12"/>
      <c r="CU345" s="12"/>
      <c r="CV345" s="12"/>
      <c r="CW345" s="12"/>
      <c r="CX345" s="12"/>
      <c r="CY345" s="12"/>
      <c r="CZ345" s="12"/>
      <c r="DA345" s="12"/>
      <c r="DB345" s="12"/>
      <c r="DC345" s="12"/>
      <c r="DD345" s="12"/>
      <c r="DE345" s="12"/>
      <c r="DF345" s="12"/>
      <c r="DG345" s="12"/>
      <c r="DH345" s="12"/>
      <c r="DI345" s="12"/>
      <c r="DJ345" s="12"/>
      <c r="DK345" s="12"/>
      <c r="DL345" s="12"/>
      <c r="DM345" s="12"/>
      <c r="DN345" s="12"/>
      <c r="DO345" s="12"/>
      <c r="DP345" s="12"/>
      <c r="DQ345" s="12"/>
      <c r="DR345" s="12"/>
      <c r="DS345" s="12"/>
      <c r="DT345" s="12"/>
      <c r="DU345" s="12"/>
      <c r="DV345" s="12"/>
      <c r="DW345" s="12"/>
      <c r="DX345" s="12"/>
      <c r="DY345" s="12"/>
      <c r="DZ345" s="12"/>
      <c r="EA345" s="12"/>
      <c r="EB345" s="12"/>
      <c r="EC345" s="12"/>
      <c r="ED345" s="12"/>
      <c r="EE345" s="12"/>
      <c r="EF345" s="12"/>
      <c r="EG345" s="12"/>
      <c r="EH345" s="12"/>
      <c r="EI345" s="12"/>
      <c r="EJ345" s="12"/>
      <c r="EK345" s="12"/>
      <c r="EL345" s="12"/>
      <c r="EM345" s="12"/>
      <c r="EN345" s="12"/>
      <c r="EO345" s="12"/>
      <c r="EP345" s="12"/>
      <c r="EQ345" s="12"/>
      <c r="ER345" s="12"/>
      <c r="ES345" s="12"/>
      <c r="ET345" s="12"/>
      <c r="EU345" s="12"/>
      <c r="EV345" s="12"/>
      <c r="EW345" s="12"/>
      <c r="EX345" s="12"/>
      <c r="EY345" s="12"/>
      <c r="EZ345" s="12"/>
      <c r="FA345" s="12"/>
      <c r="FB345" s="12"/>
      <c r="FC345" s="12"/>
      <c r="FD345" s="12"/>
      <c r="FE345" s="12"/>
      <c r="FF345" s="12"/>
      <c r="FG345" s="12"/>
      <c r="FH345" s="12"/>
      <c r="FI345" s="12"/>
      <c r="FJ345" s="12"/>
      <c r="FK345" s="12"/>
      <c r="FL345" s="12"/>
      <c r="FM345" s="12"/>
      <c r="FN345" s="12"/>
      <c r="FO345" s="12"/>
      <c r="FP345" s="12"/>
      <c r="FQ345" s="12"/>
      <c r="FR345" s="12"/>
      <c r="FS345" s="12"/>
      <c r="FT345" s="12"/>
      <c r="FU345" s="12"/>
      <c r="FV345" s="12"/>
      <c r="FW345" s="12"/>
      <c r="FX345" s="12"/>
      <c r="FY345" s="12"/>
      <c r="FZ345" s="12"/>
      <c r="GA345" s="12"/>
      <c r="GB345" s="12"/>
      <c r="GC345" s="12"/>
      <c r="GD345" s="12"/>
      <c r="GE345" s="12"/>
      <c r="GF345" s="12"/>
      <c r="GG345" s="12"/>
      <c r="GH345" s="12"/>
      <c r="GI345" s="12"/>
      <c r="GJ345" s="12"/>
      <c r="GK345" s="12"/>
      <c r="GL345" s="12"/>
      <c r="GM345" s="12"/>
      <c r="GN345" s="12"/>
      <c r="GO345" s="12"/>
      <c r="GP345" s="12"/>
      <c r="GQ345" s="12"/>
      <c r="GR345" s="12"/>
      <c r="GS345" s="12"/>
      <c r="GT345" s="12"/>
      <c r="GU345" s="12"/>
      <c r="GV345" s="12"/>
      <c r="GW345" s="12"/>
      <c r="GX345" s="12"/>
      <c r="GY345" s="12"/>
      <c r="GZ345" s="12"/>
      <c r="HA345" s="12"/>
      <c r="HB345" s="12"/>
      <c r="HC345" s="12"/>
      <c r="HD345" s="12"/>
      <c r="HE345" s="12"/>
      <c r="HF345" s="12"/>
      <c r="HG345" s="12"/>
      <c r="HH345" s="12"/>
      <c r="HI345" s="12"/>
      <c r="HJ345" s="12"/>
      <c r="HK345" s="12"/>
      <c r="HL345" s="12"/>
      <c r="HM345" s="12"/>
      <c r="HN345" s="12"/>
      <c r="HO345" s="12"/>
      <c r="HP345" s="12"/>
      <c r="HQ345" s="12"/>
      <c r="HR345" s="12"/>
      <c r="HS345" s="12"/>
      <c r="HT345" s="12"/>
      <c r="HU345" s="12"/>
      <c r="HV345" s="12"/>
      <c r="HW345" s="12"/>
      <c r="HX345" s="12"/>
      <c r="HY345" s="12"/>
      <c r="HZ345" s="12"/>
      <c r="IA345" s="12"/>
      <c r="IB345" s="12"/>
      <c r="IC345" s="12"/>
      <c r="ID345" s="12"/>
      <c r="IE345" s="12"/>
      <c r="IF345" s="12"/>
      <c r="IG345" s="12"/>
      <c r="IH345" s="12"/>
      <c r="II345" s="12"/>
      <c r="IJ345" s="12"/>
    </row>
    <row r="346" spans="1:244" ht="51.75" customHeight="1" x14ac:dyDescent="0.25">
      <c r="A346" s="7" t="s">
        <v>30</v>
      </c>
      <c r="B346" s="9" t="s">
        <v>908</v>
      </c>
      <c r="C346" s="9" t="s">
        <v>19</v>
      </c>
      <c r="D346" s="9" t="s">
        <v>11</v>
      </c>
      <c r="E346" s="24">
        <f t="shared" si="43"/>
        <v>3468.4</v>
      </c>
      <c r="F346" s="24"/>
      <c r="G346" s="24">
        <f>1734.2+1734.2</f>
        <v>3468.4</v>
      </c>
      <c r="H346" s="24">
        <f t="shared" si="46"/>
        <v>2726.1000000000004</v>
      </c>
      <c r="I346" s="24"/>
      <c r="J346" s="24">
        <f>1817.4+908.7</f>
        <v>2726.1000000000004</v>
      </c>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c r="AX346" s="12"/>
      <c r="AY346" s="12"/>
      <c r="AZ346" s="12"/>
      <c r="BA346" s="12"/>
      <c r="BB346" s="12"/>
      <c r="BC346" s="12"/>
      <c r="BD346" s="12"/>
      <c r="BE346" s="12"/>
      <c r="BF346" s="12"/>
      <c r="BG346" s="12"/>
      <c r="BH346" s="12"/>
      <c r="BI346" s="12"/>
      <c r="BJ346" s="12"/>
      <c r="BK346" s="12"/>
      <c r="BL346" s="12"/>
      <c r="BM346" s="12"/>
      <c r="BN346" s="12"/>
      <c r="BO346" s="12"/>
      <c r="BP346" s="12"/>
      <c r="BQ346" s="12"/>
      <c r="BR346" s="12"/>
      <c r="BS346" s="12"/>
      <c r="BT346" s="12"/>
      <c r="BU346" s="12"/>
      <c r="BV346" s="12"/>
      <c r="BW346" s="12"/>
      <c r="BX346" s="12"/>
      <c r="BY346" s="12"/>
      <c r="BZ346" s="12"/>
      <c r="CA346" s="12"/>
      <c r="CB346" s="12"/>
      <c r="CC346" s="12"/>
      <c r="CD346" s="12"/>
      <c r="CE346" s="12"/>
      <c r="CF346" s="12"/>
      <c r="CG346" s="12"/>
      <c r="CH346" s="12"/>
      <c r="CI346" s="12"/>
      <c r="CJ346" s="12"/>
      <c r="CK346" s="12"/>
      <c r="CL346" s="12"/>
      <c r="CM346" s="12"/>
      <c r="CN346" s="12"/>
      <c r="CO346" s="12"/>
      <c r="CP346" s="12"/>
      <c r="CQ346" s="12"/>
      <c r="CR346" s="12"/>
      <c r="CS346" s="12"/>
      <c r="CT346" s="12"/>
      <c r="CU346" s="12"/>
      <c r="CV346" s="12"/>
      <c r="CW346" s="12"/>
      <c r="CX346" s="12"/>
      <c r="CY346" s="12"/>
      <c r="CZ346" s="12"/>
      <c r="DA346" s="12"/>
      <c r="DB346" s="12"/>
      <c r="DC346" s="12"/>
      <c r="DD346" s="12"/>
      <c r="DE346" s="12"/>
      <c r="DF346" s="12"/>
      <c r="DG346" s="12"/>
      <c r="DH346" s="12"/>
      <c r="DI346" s="12"/>
      <c r="DJ346" s="12"/>
      <c r="DK346" s="12"/>
      <c r="DL346" s="12"/>
      <c r="DM346" s="12"/>
      <c r="DN346" s="12"/>
      <c r="DO346" s="12"/>
      <c r="DP346" s="12"/>
      <c r="DQ346" s="12"/>
      <c r="DR346" s="12"/>
      <c r="DS346" s="12"/>
      <c r="DT346" s="12"/>
      <c r="DU346" s="12"/>
      <c r="DV346" s="12"/>
      <c r="DW346" s="12"/>
      <c r="DX346" s="12"/>
      <c r="DY346" s="12"/>
      <c r="DZ346" s="12"/>
      <c r="EA346" s="12"/>
      <c r="EB346" s="12"/>
      <c r="EC346" s="12"/>
      <c r="ED346" s="12"/>
      <c r="EE346" s="12"/>
      <c r="EF346" s="12"/>
      <c r="EG346" s="12"/>
      <c r="EH346" s="12"/>
      <c r="EI346" s="12"/>
      <c r="EJ346" s="12"/>
      <c r="EK346" s="12"/>
      <c r="EL346" s="12"/>
      <c r="EM346" s="12"/>
      <c r="EN346" s="12"/>
      <c r="EO346" s="12"/>
      <c r="EP346" s="12"/>
      <c r="EQ346" s="12"/>
      <c r="ER346" s="12"/>
      <c r="ES346" s="12"/>
      <c r="ET346" s="12"/>
      <c r="EU346" s="12"/>
      <c r="EV346" s="12"/>
      <c r="EW346" s="12"/>
      <c r="EX346" s="12"/>
      <c r="EY346" s="12"/>
      <c r="EZ346" s="12"/>
      <c r="FA346" s="12"/>
      <c r="FB346" s="12"/>
      <c r="FC346" s="12"/>
      <c r="FD346" s="12"/>
      <c r="FE346" s="12"/>
      <c r="FF346" s="12"/>
      <c r="FG346" s="12"/>
      <c r="FH346" s="12"/>
      <c r="FI346" s="12"/>
      <c r="FJ346" s="12"/>
      <c r="FK346" s="12"/>
      <c r="FL346" s="12"/>
      <c r="FM346" s="12"/>
      <c r="FN346" s="12"/>
      <c r="FO346" s="12"/>
      <c r="FP346" s="12"/>
      <c r="FQ346" s="12"/>
      <c r="FR346" s="12"/>
      <c r="FS346" s="12"/>
      <c r="FT346" s="12"/>
      <c r="FU346" s="12"/>
      <c r="FV346" s="12"/>
      <c r="FW346" s="12"/>
      <c r="FX346" s="12"/>
      <c r="FY346" s="12"/>
      <c r="FZ346" s="12"/>
      <c r="GA346" s="12"/>
      <c r="GB346" s="12"/>
      <c r="GC346" s="12"/>
      <c r="GD346" s="12"/>
      <c r="GE346" s="12"/>
      <c r="GF346" s="12"/>
      <c r="GG346" s="12"/>
      <c r="GH346" s="12"/>
      <c r="GI346" s="12"/>
      <c r="GJ346" s="12"/>
      <c r="GK346" s="12"/>
      <c r="GL346" s="12"/>
      <c r="GM346" s="12"/>
      <c r="GN346" s="12"/>
      <c r="GO346" s="12"/>
      <c r="GP346" s="12"/>
      <c r="GQ346" s="12"/>
      <c r="GR346" s="12"/>
      <c r="GS346" s="12"/>
      <c r="GT346" s="12"/>
      <c r="GU346" s="12"/>
      <c r="GV346" s="12"/>
      <c r="GW346" s="12"/>
      <c r="GX346" s="12"/>
      <c r="GY346" s="12"/>
      <c r="GZ346" s="12"/>
      <c r="HA346" s="12"/>
      <c r="HB346" s="12"/>
      <c r="HC346" s="12"/>
      <c r="HD346" s="12"/>
      <c r="HE346" s="12"/>
      <c r="HF346" s="12"/>
      <c r="HG346" s="12"/>
      <c r="HH346" s="12"/>
      <c r="HI346" s="12"/>
      <c r="HJ346" s="12"/>
      <c r="HK346" s="12"/>
      <c r="HL346" s="12"/>
      <c r="HM346" s="12"/>
      <c r="HN346" s="12"/>
      <c r="HO346" s="12"/>
      <c r="HP346" s="12"/>
      <c r="HQ346" s="12"/>
      <c r="HR346" s="12"/>
      <c r="HS346" s="12"/>
      <c r="HT346" s="12"/>
      <c r="HU346" s="12"/>
      <c r="HV346" s="12"/>
      <c r="HW346" s="12"/>
      <c r="HX346" s="12"/>
      <c r="HY346" s="12"/>
      <c r="HZ346" s="12"/>
      <c r="IA346" s="12"/>
      <c r="IB346" s="12"/>
      <c r="IC346" s="12"/>
      <c r="ID346" s="12"/>
      <c r="IE346" s="12"/>
      <c r="IF346" s="12"/>
      <c r="IG346" s="12"/>
      <c r="IH346" s="12"/>
      <c r="II346" s="12"/>
      <c r="IJ346" s="12"/>
    </row>
    <row r="347" spans="1:244" ht="174" customHeight="1" x14ac:dyDescent="0.25">
      <c r="A347" s="7" t="s">
        <v>924</v>
      </c>
      <c r="B347" s="9" t="s">
        <v>909</v>
      </c>
      <c r="C347" s="9"/>
      <c r="D347" s="9"/>
      <c r="E347" s="24">
        <f t="shared" si="43"/>
        <v>1734.2</v>
      </c>
      <c r="F347" s="25">
        <f>F348</f>
        <v>0</v>
      </c>
      <c r="G347" s="25">
        <f>G348</f>
        <v>1734.2</v>
      </c>
      <c r="H347" s="24">
        <f t="shared" si="46"/>
        <v>1817.3999999999999</v>
      </c>
      <c r="I347" s="25">
        <f>I348</f>
        <v>0</v>
      </c>
      <c r="J347" s="25">
        <f>J348</f>
        <v>1817.3999999999999</v>
      </c>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c r="AX347" s="12"/>
      <c r="AY347" s="12"/>
      <c r="AZ347" s="12"/>
      <c r="BA347" s="12"/>
      <c r="BB347" s="12"/>
      <c r="BC347" s="12"/>
      <c r="BD347" s="12"/>
      <c r="BE347" s="12"/>
      <c r="BF347" s="12"/>
      <c r="BG347" s="12"/>
      <c r="BH347" s="12"/>
      <c r="BI347" s="12"/>
      <c r="BJ347" s="12"/>
      <c r="BK347" s="12"/>
      <c r="BL347" s="12"/>
      <c r="BM347" s="12"/>
      <c r="BN347" s="12"/>
      <c r="BO347" s="12"/>
      <c r="BP347" s="12"/>
      <c r="BQ347" s="12"/>
      <c r="BR347" s="12"/>
      <c r="BS347" s="12"/>
      <c r="BT347" s="12"/>
      <c r="BU347" s="12"/>
      <c r="BV347" s="12"/>
      <c r="BW347" s="12"/>
      <c r="BX347" s="12"/>
      <c r="BY347" s="12"/>
      <c r="BZ347" s="12"/>
      <c r="CA347" s="12"/>
      <c r="CB347" s="12"/>
      <c r="CC347" s="12"/>
      <c r="CD347" s="12"/>
      <c r="CE347" s="12"/>
      <c r="CF347" s="12"/>
      <c r="CG347" s="12"/>
      <c r="CH347" s="12"/>
      <c r="CI347" s="12"/>
      <c r="CJ347" s="12"/>
      <c r="CK347" s="12"/>
      <c r="CL347" s="12"/>
      <c r="CM347" s="12"/>
      <c r="CN347" s="12"/>
      <c r="CO347" s="12"/>
      <c r="CP347" s="12"/>
      <c r="CQ347" s="12"/>
      <c r="CR347" s="12"/>
      <c r="CS347" s="12"/>
      <c r="CT347" s="12"/>
      <c r="CU347" s="12"/>
      <c r="CV347" s="12"/>
      <c r="CW347" s="12"/>
      <c r="CX347" s="12"/>
      <c r="CY347" s="12"/>
      <c r="CZ347" s="12"/>
      <c r="DA347" s="12"/>
      <c r="DB347" s="12"/>
      <c r="DC347" s="12"/>
      <c r="DD347" s="12"/>
      <c r="DE347" s="12"/>
      <c r="DF347" s="12"/>
      <c r="DG347" s="12"/>
      <c r="DH347" s="12"/>
      <c r="DI347" s="12"/>
      <c r="DJ347" s="12"/>
      <c r="DK347" s="12"/>
      <c r="DL347" s="12"/>
      <c r="DM347" s="12"/>
      <c r="DN347" s="12"/>
      <c r="DO347" s="12"/>
      <c r="DP347" s="12"/>
      <c r="DQ347" s="12"/>
      <c r="DR347" s="12"/>
      <c r="DS347" s="12"/>
      <c r="DT347" s="12"/>
      <c r="DU347" s="12"/>
      <c r="DV347" s="12"/>
      <c r="DW347" s="12"/>
      <c r="DX347" s="12"/>
      <c r="DY347" s="12"/>
      <c r="DZ347" s="12"/>
      <c r="EA347" s="12"/>
      <c r="EB347" s="12"/>
      <c r="EC347" s="12"/>
      <c r="ED347" s="12"/>
      <c r="EE347" s="12"/>
      <c r="EF347" s="12"/>
      <c r="EG347" s="12"/>
      <c r="EH347" s="12"/>
      <c r="EI347" s="12"/>
      <c r="EJ347" s="12"/>
      <c r="EK347" s="12"/>
      <c r="EL347" s="12"/>
      <c r="EM347" s="12"/>
      <c r="EN347" s="12"/>
      <c r="EO347" s="12"/>
      <c r="EP347" s="12"/>
      <c r="EQ347" s="12"/>
      <c r="ER347" s="12"/>
      <c r="ES347" s="12"/>
      <c r="ET347" s="12"/>
      <c r="EU347" s="12"/>
      <c r="EV347" s="12"/>
      <c r="EW347" s="12"/>
      <c r="EX347" s="12"/>
      <c r="EY347" s="12"/>
      <c r="EZ347" s="12"/>
      <c r="FA347" s="12"/>
      <c r="FB347" s="12"/>
      <c r="FC347" s="12"/>
      <c r="FD347" s="12"/>
      <c r="FE347" s="12"/>
      <c r="FF347" s="12"/>
      <c r="FG347" s="12"/>
      <c r="FH347" s="12"/>
      <c r="FI347" s="12"/>
      <c r="FJ347" s="12"/>
      <c r="FK347" s="12"/>
      <c r="FL347" s="12"/>
      <c r="FM347" s="12"/>
      <c r="FN347" s="12"/>
      <c r="FO347" s="12"/>
      <c r="FP347" s="12"/>
      <c r="FQ347" s="12"/>
      <c r="FR347" s="12"/>
      <c r="FS347" s="12"/>
      <c r="FT347" s="12"/>
      <c r="FU347" s="12"/>
      <c r="FV347" s="12"/>
      <c r="FW347" s="12"/>
      <c r="FX347" s="12"/>
      <c r="FY347" s="12"/>
      <c r="FZ347" s="12"/>
      <c r="GA347" s="12"/>
      <c r="GB347" s="12"/>
      <c r="GC347" s="12"/>
      <c r="GD347" s="12"/>
      <c r="GE347" s="12"/>
      <c r="GF347" s="12"/>
      <c r="GG347" s="12"/>
      <c r="GH347" s="12"/>
      <c r="GI347" s="12"/>
      <c r="GJ347" s="12"/>
      <c r="GK347" s="12"/>
      <c r="GL347" s="12"/>
      <c r="GM347" s="12"/>
      <c r="GN347" s="12"/>
      <c r="GO347" s="12"/>
      <c r="GP347" s="12"/>
      <c r="GQ347" s="12"/>
      <c r="GR347" s="12"/>
      <c r="GS347" s="12"/>
      <c r="GT347" s="12"/>
      <c r="GU347" s="12"/>
      <c r="GV347" s="12"/>
      <c r="GW347" s="12"/>
      <c r="GX347" s="12"/>
      <c r="GY347" s="12"/>
      <c r="GZ347" s="12"/>
      <c r="HA347" s="12"/>
      <c r="HB347" s="12"/>
      <c r="HC347" s="12"/>
      <c r="HD347" s="12"/>
      <c r="HE347" s="12"/>
      <c r="HF347" s="12"/>
      <c r="HG347" s="12"/>
      <c r="HH347" s="12"/>
      <c r="HI347" s="12"/>
      <c r="HJ347" s="12"/>
      <c r="HK347" s="12"/>
      <c r="HL347" s="12"/>
      <c r="HM347" s="12"/>
      <c r="HN347" s="12"/>
      <c r="HO347" s="12"/>
      <c r="HP347" s="12"/>
      <c r="HQ347" s="12"/>
      <c r="HR347" s="12"/>
      <c r="HS347" s="12"/>
      <c r="HT347" s="12"/>
      <c r="HU347" s="12"/>
      <c r="HV347" s="12"/>
      <c r="HW347" s="12"/>
      <c r="HX347" s="12"/>
      <c r="HY347" s="12"/>
      <c r="HZ347" s="12"/>
      <c r="IA347" s="12"/>
      <c r="IB347" s="12"/>
      <c r="IC347" s="12"/>
      <c r="ID347" s="12"/>
      <c r="IE347" s="12"/>
      <c r="IF347" s="12"/>
      <c r="IG347" s="12"/>
      <c r="IH347" s="12"/>
      <c r="II347" s="12"/>
      <c r="IJ347" s="12"/>
    </row>
    <row r="348" spans="1:244" ht="48" customHeight="1" x14ac:dyDescent="0.25">
      <c r="A348" s="7" t="s">
        <v>30</v>
      </c>
      <c r="B348" s="9" t="s">
        <v>909</v>
      </c>
      <c r="C348" s="9" t="s">
        <v>19</v>
      </c>
      <c r="D348" s="9" t="s">
        <v>11</v>
      </c>
      <c r="E348" s="24">
        <f t="shared" si="43"/>
        <v>1734.2</v>
      </c>
      <c r="F348" s="24"/>
      <c r="G348" s="24">
        <f>3468.4-1734.2</f>
        <v>1734.2</v>
      </c>
      <c r="H348" s="24">
        <f t="shared" si="46"/>
        <v>1817.3999999999999</v>
      </c>
      <c r="I348" s="24"/>
      <c r="J348" s="24">
        <f>2726.1-908.7</f>
        <v>1817.3999999999999</v>
      </c>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c r="AX348" s="12"/>
      <c r="AY348" s="12"/>
      <c r="AZ348" s="12"/>
      <c r="BA348" s="12"/>
      <c r="BB348" s="12"/>
      <c r="BC348" s="12"/>
      <c r="BD348" s="12"/>
      <c r="BE348" s="12"/>
      <c r="BF348" s="12"/>
      <c r="BG348" s="12"/>
      <c r="BH348" s="12"/>
      <c r="BI348" s="12"/>
      <c r="BJ348" s="12"/>
      <c r="BK348" s="12"/>
      <c r="BL348" s="12"/>
      <c r="BM348" s="12"/>
      <c r="BN348" s="12"/>
      <c r="BO348" s="12"/>
      <c r="BP348" s="12"/>
      <c r="BQ348" s="12"/>
      <c r="BR348" s="12"/>
      <c r="BS348" s="12"/>
      <c r="BT348" s="12"/>
      <c r="BU348" s="12"/>
      <c r="BV348" s="12"/>
      <c r="BW348" s="12"/>
      <c r="BX348" s="12"/>
      <c r="BY348" s="12"/>
      <c r="BZ348" s="12"/>
      <c r="CA348" s="12"/>
      <c r="CB348" s="12"/>
      <c r="CC348" s="12"/>
      <c r="CD348" s="12"/>
      <c r="CE348" s="12"/>
      <c r="CF348" s="12"/>
      <c r="CG348" s="12"/>
      <c r="CH348" s="12"/>
      <c r="CI348" s="12"/>
      <c r="CJ348" s="12"/>
      <c r="CK348" s="12"/>
      <c r="CL348" s="12"/>
      <c r="CM348" s="12"/>
      <c r="CN348" s="12"/>
      <c r="CO348" s="12"/>
      <c r="CP348" s="12"/>
      <c r="CQ348" s="12"/>
      <c r="CR348" s="12"/>
      <c r="CS348" s="12"/>
      <c r="CT348" s="12"/>
      <c r="CU348" s="12"/>
      <c r="CV348" s="12"/>
      <c r="CW348" s="12"/>
      <c r="CX348" s="12"/>
      <c r="CY348" s="12"/>
      <c r="CZ348" s="12"/>
      <c r="DA348" s="12"/>
      <c r="DB348" s="12"/>
      <c r="DC348" s="12"/>
      <c r="DD348" s="12"/>
      <c r="DE348" s="12"/>
      <c r="DF348" s="12"/>
      <c r="DG348" s="12"/>
      <c r="DH348" s="12"/>
      <c r="DI348" s="12"/>
      <c r="DJ348" s="12"/>
      <c r="DK348" s="12"/>
      <c r="DL348" s="12"/>
      <c r="DM348" s="12"/>
      <c r="DN348" s="12"/>
      <c r="DO348" s="12"/>
      <c r="DP348" s="12"/>
      <c r="DQ348" s="12"/>
      <c r="DR348" s="12"/>
      <c r="DS348" s="12"/>
      <c r="DT348" s="12"/>
      <c r="DU348" s="12"/>
      <c r="DV348" s="12"/>
      <c r="DW348" s="12"/>
      <c r="DX348" s="12"/>
      <c r="DY348" s="12"/>
      <c r="DZ348" s="12"/>
      <c r="EA348" s="12"/>
      <c r="EB348" s="12"/>
      <c r="EC348" s="12"/>
      <c r="ED348" s="12"/>
      <c r="EE348" s="12"/>
      <c r="EF348" s="12"/>
      <c r="EG348" s="12"/>
      <c r="EH348" s="12"/>
      <c r="EI348" s="12"/>
      <c r="EJ348" s="12"/>
      <c r="EK348" s="12"/>
      <c r="EL348" s="12"/>
      <c r="EM348" s="12"/>
      <c r="EN348" s="12"/>
      <c r="EO348" s="12"/>
      <c r="EP348" s="12"/>
      <c r="EQ348" s="12"/>
      <c r="ER348" s="12"/>
      <c r="ES348" s="12"/>
      <c r="ET348" s="12"/>
      <c r="EU348" s="12"/>
      <c r="EV348" s="12"/>
      <c r="EW348" s="12"/>
      <c r="EX348" s="12"/>
      <c r="EY348" s="12"/>
      <c r="EZ348" s="12"/>
      <c r="FA348" s="12"/>
      <c r="FB348" s="12"/>
      <c r="FC348" s="12"/>
      <c r="FD348" s="12"/>
      <c r="FE348" s="12"/>
      <c r="FF348" s="12"/>
      <c r="FG348" s="12"/>
      <c r="FH348" s="12"/>
      <c r="FI348" s="12"/>
      <c r="FJ348" s="12"/>
      <c r="FK348" s="12"/>
      <c r="FL348" s="12"/>
      <c r="FM348" s="12"/>
      <c r="FN348" s="12"/>
      <c r="FO348" s="12"/>
      <c r="FP348" s="12"/>
      <c r="FQ348" s="12"/>
      <c r="FR348" s="12"/>
      <c r="FS348" s="12"/>
      <c r="FT348" s="12"/>
      <c r="FU348" s="12"/>
      <c r="FV348" s="12"/>
      <c r="FW348" s="12"/>
      <c r="FX348" s="12"/>
      <c r="FY348" s="12"/>
      <c r="FZ348" s="12"/>
      <c r="GA348" s="12"/>
      <c r="GB348" s="12"/>
      <c r="GC348" s="12"/>
      <c r="GD348" s="12"/>
      <c r="GE348" s="12"/>
      <c r="GF348" s="12"/>
      <c r="GG348" s="12"/>
      <c r="GH348" s="12"/>
      <c r="GI348" s="12"/>
      <c r="GJ348" s="12"/>
      <c r="GK348" s="12"/>
      <c r="GL348" s="12"/>
      <c r="GM348" s="12"/>
      <c r="GN348" s="12"/>
      <c r="GO348" s="12"/>
      <c r="GP348" s="12"/>
      <c r="GQ348" s="12"/>
      <c r="GR348" s="12"/>
      <c r="GS348" s="12"/>
      <c r="GT348" s="12"/>
      <c r="GU348" s="12"/>
      <c r="GV348" s="12"/>
      <c r="GW348" s="12"/>
      <c r="GX348" s="12"/>
      <c r="GY348" s="12"/>
      <c r="GZ348" s="12"/>
      <c r="HA348" s="12"/>
      <c r="HB348" s="12"/>
      <c r="HC348" s="12"/>
      <c r="HD348" s="12"/>
      <c r="HE348" s="12"/>
      <c r="HF348" s="12"/>
      <c r="HG348" s="12"/>
      <c r="HH348" s="12"/>
      <c r="HI348" s="12"/>
      <c r="HJ348" s="12"/>
      <c r="HK348" s="12"/>
      <c r="HL348" s="12"/>
      <c r="HM348" s="12"/>
      <c r="HN348" s="12"/>
      <c r="HO348" s="12"/>
      <c r="HP348" s="12"/>
      <c r="HQ348" s="12"/>
      <c r="HR348" s="12"/>
      <c r="HS348" s="12"/>
      <c r="HT348" s="12"/>
      <c r="HU348" s="12"/>
      <c r="HV348" s="12"/>
      <c r="HW348" s="12"/>
      <c r="HX348" s="12"/>
      <c r="HY348" s="12"/>
      <c r="HZ348" s="12"/>
      <c r="IA348" s="12"/>
      <c r="IB348" s="12"/>
      <c r="IC348" s="12"/>
      <c r="ID348" s="12"/>
      <c r="IE348" s="12"/>
      <c r="IF348" s="12"/>
      <c r="IG348" s="12"/>
      <c r="IH348" s="12"/>
      <c r="II348" s="12"/>
      <c r="IJ348" s="12"/>
    </row>
    <row r="349" spans="1:244" ht="183" customHeight="1" x14ac:dyDescent="0.25">
      <c r="A349" s="26" t="s">
        <v>985</v>
      </c>
      <c r="B349" s="18" t="s">
        <v>987</v>
      </c>
      <c r="C349" s="9"/>
      <c r="D349" s="9"/>
      <c r="E349" s="22">
        <f>F349+G349</f>
        <v>20701.5</v>
      </c>
      <c r="F349" s="23">
        <f>F350</f>
        <v>0</v>
      </c>
      <c r="G349" s="22">
        <f>G350</f>
        <v>20701.5</v>
      </c>
      <c r="H349" s="22">
        <f>I349+J349</f>
        <v>20136.599999999999</v>
      </c>
      <c r="I349" s="23">
        <f>I350</f>
        <v>0</v>
      </c>
      <c r="J349" s="22">
        <f>J350</f>
        <v>20136.599999999999</v>
      </c>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c r="AX349" s="12"/>
      <c r="AY349" s="12"/>
      <c r="AZ349" s="12"/>
      <c r="BA349" s="12"/>
      <c r="BB349" s="12"/>
      <c r="BC349" s="12"/>
      <c r="BD349" s="12"/>
      <c r="BE349" s="12"/>
      <c r="BF349" s="12"/>
      <c r="BG349" s="12"/>
      <c r="BH349" s="12"/>
      <c r="BI349" s="12"/>
      <c r="BJ349" s="12"/>
      <c r="BK349" s="12"/>
      <c r="BL349" s="12"/>
      <c r="BM349" s="12"/>
      <c r="BN349" s="12"/>
      <c r="BO349" s="12"/>
      <c r="BP349" s="12"/>
      <c r="BQ349" s="12"/>
      <c r="BR349" s="12"/>
      <c r="BS349" s="12"/>
      <c r="BT349" s="12"/>
      <c r="BU349" s="12"/>
      <c r="BV349" s="12"/>
      <c r="BW349" s="12"/>
      <c r="BX349" s="12"/>
      <c r="BY349" s="12"/>
      <c r="BZ349" s="12"/>
      <c r="CA349" s="12"/>
      <c r="CB349" s="12"/>
      <c r="CC349" s="12"/>
      <c r="CD349" s="12"/>
      <c r="CE349" s="12"/>
      <c r="CF349" s="12"/>
      <c r="CG349" s="12"/>
      <c r="CH349" s="12"/>
      <c r="CI349" s="12"/>
      <c r="CJ349" s="12"/>
      <c r="CK349" s="12"/>
      <c r="CL349" s="12"/>
      <c r="CM349" s="12"/>
      <c r="CN349" s="12"/>
      <c r="CO349" s="12"/>
      <c r="CP349" s="12"/>
      <c r="CQ349" s="12"/>
      <c r="CR349" s="12"/>
      <c r="CS349" s="12"/>
      <c r="CT349" s="12"/>
      <c r="CU349" s="12"/>
      <c r="CV349" s="12"/>
      <c r="CW349" s="12"/>
      <c r="CX349" s="12"/>
      <c r="CY349" s="12"/>
      <c r="CZ349" s="12"/>
      <c r="DA349" s="12"/>
      <c r="DB349" s="12"/>
      <c r="DC349" s="12"/>
      <c r="DD349" s="12"/>
      <c r="DE349" s="12"/>
      <c r="DF349" s="12"/>
      <c r="DG349" s="12"/>
      <c r="DH349" s="12"/>
      <c r="DI349" s="12"/>
      <c r="DJ349" s="12"/>
      <c r="DK349" s="12"/>
      <c r="DL349" s="12"/>
      <c r="DM349" s="12"/>
      <c r="DN349" s="12"/>
      <c r="DO349" s="12"/>
      <c r="DP349" s="12"/>
      <c r="DQ349" s="12"/>
      <c r="DR349" s="12"/>
      <c r="DS349" s="12"/>
      <c r="DT349" s="12"/>
      <c r="DU349" s="12"/>
      <c r="DV349" s="12"/>
      <c r="DW349" s="12"/>
      <c r="DX349" s="12"/>
      <c r="DY349" s="12"/>
      <c r="DZ349" s="12"/>
      <c r="EA349" s="12"/>
      <c r="EB349" s="12"/>
      <c r="EC349" s="12"/>
      <c r="ED349" s="12"/>
      <c r="EE349" s="12"/>
      <c r="EF349" s="12"/>
      <c r="EG349" s="12"/>
      <c r="EH349" s="12"/>
      <c r="EI349" s="12"/>
      <c r="EJ349" s="12"/>
      <c r="EK349" s="12"/>
      <c r="EL349" s="12"/>
      <c r="EM349" s="12"/>
      <c r="EN349" s="12"/>
      <c r="EO349" s="12"/>
      <c r="EP349" s="12"/>
      <c r="EQ349" s="12"/>
      <c r="ER349" s="12"/>
      <c r="ES349" s="12"/>
      <c r="ET349" s="12"/>
      <c r="EU349" s="12"/>
      <c r="EV349" s="12"/>
      <c r="EW349" s="12"/>
      <c r="EX349" s="12"/>
      <c r="EY349" s="12"/>
      <c r="EZ349" s="12"/>
      <c r="FA349" s="12"/>
      <c r="FB349" s="12"/>
      <c r="FC349" s="12"/>
      <c r="FD349" s="12"/>
      <c r="FE349" s="12"/>
      <c r="FF349" s="12"/>
      <c r="FG349" s="12"/>
      <c r="FH349" s="12"/>
      <c r="FI349" s="12"/>
      <c r="FJ349" s="12"/>
      <c r="FK349" s="12"/>
      <c r="FL349" s="12"/>
      <c r="FM349" s="12"/>
      <c r="FN349" s="12"/>
      <c r="FO349" s="12"/>
      <c r="FP349" s="12"/>
      <c r="FQ349" s="12"/>
      <c r="FR349" s="12"/>
      <c r="FS349" s="12"/>
      <c r="FT349" s="12"/>
      <c r="FU349" s="12"/>
      <c r="FV349" s="12"/>
      <c r="FW349" s="12"/>
      <c r="FX349" s="12"/>
      <c r="FY349" s="12"/>
      <c r="FZ349" s="12"/>
      <c r="GA349" s="12"/>
      <c r="GB349" s="12"/>
      <c r="GC349" s="12"/>
      <c r="GD349" s="12"/>
      <c r="GE349" s="12"/>
      <c r="GF349" s="12"/>
      <c r="GG349" s="12"/>
      <c r="GH349" s="12"/>
      <c r="GI349" s="12"/>
      <c r="GJ349" s="12"/>
      <c r="GK349" s="12"/>
      <c r="GL349" s="12"/>
      <c r="GM349" s="12"/>
      <c r="GN349" s="12"/>
      <c r="GO349" s="12"/>
      <c r="GP349" s="12"/>
      <c r="GQ349" s="12"/>
      <c r="GR349" s="12"/>
      <c r="GS349" s="12"/>
      <c r="GT349" s="12"/>
      <c r="GU349" s="12"/>
      <c r="GV349" s="12"/>
      <c r="GW349" s="12"/>
      <c r="GX349" s="12"/>
      <c r="GY349" s="12"/>
      <c r="GZ349" s="12"/>
      <c r="HA349" s="12"/>
      <c r="HB349" s="12"/>
      <c r="HC349" s="12"/>
      <c r="HD349" s="12"/>
      <c r="HE349" s="12"/>
      <c r="HF349" s="12"/>
      <c r="HG349" s="12"/>
      <c r="HH349" s="12"/>
      <c r="HI349" s="12"/>
      <c r="HJ349" s="12"/>
      <c r="HK349" s="12"/>
      <c r="HL349" s="12"/>
      <c r="HM349" s="12"/>
      <c r="HN349" s="12"/>
      <c r="HO349" s="12"/>
      <c r="HP349" s="12"/>
      <c r="HQ349" s="12"/>
      <c r="HR349" s="12"/>
      <c r="HS349" s="12"/>
      <c r="HT349" s="12"/>
      <c r="HU349" s="12"/>
      <c r="HV349" s="12"/>
      <c r="HW349" s="12"/>
      <c r="HX349" s="12"/>
      <c r="HY349" s="12"/>
      <c r="HZ349" s="12"/>
      <c r="IA349" s="12"/>
      <c r="IB349" s="12"/>
      <c r="IC349" s="12"/>
      <c r="ID349" s="12"/>
      <c r="IE349" s="12"/>
      <c r="IF349" s="12"/>
      <c r="IG349" s="12"/>
      <c r="IH349" s="12"/>
      <c r="II349" s="12"/>
      <c r="IJ349" s="12"/>
    </row>
    <row r="350" spans="1:244" ht="147" customHeight="1" x14ac:dyDescent="0.25">
      <c r="A350" s="7" t="s">
        <v>986</v>
      </c>
      <c r="B350" s="9" t="s">
        <v>988</v>
      </c>
      <c r="C350" s="9"/>
      <c r="D350" s="9"/>
      <c r="E350" s="24">
        <f t="shared" ref="E350:E352" si="47">F350+G350</f>
        <v>20701.5</v>
      </c>
      <c r="F350" s="25">
        <f>F352</f>
        <v>0</v>
      </c>
      <c r="G350" s="24">
        <f>G351+G352</f>
        <v>20701.5</v>
      </c>
      <c r="H350" s="24">
        <f t="shared" ref="H350:H352" si="48">I350+J350</f>
        <v>20136.599999999999</v>
      </c>
      <c r="I350" s="25">
        <f>I352</f>
        <v>0</v>
      </c>
      <c r="J350" s="24">
        <f>J351+J352</f>
        <v>20136.599999999999</v>
      </c>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c r="AY350" s="12"/>
      <c r="AZ350" s="12"/>
      <c r="BA350" s="12"/>
      <c r="BB350" s="12"/>
      <c r="BC350" s="12"/>
      <c r="BD350" s="12"/>
      <c r="BE350" s="12"/>
      <c r="BF350" s="12"/>
      <c r="BG350" s="12"/>
      <c r="BH350" s="12"/>
      <c r="BI350" s="12"/>
      <c r="BJ350" s="12"/>
      <c r="BK350" s="12"/>
      <c r="BL350" s="12"/>
      <c r="BM350" s="12"/>
      <c r="BN350" s="12"/>
      <c r="BO350" s="12"/>
      <c r="BP350" s="12"/>
      <c r="BQ350" s="12"/>
      <c r="BR350" s="12"/>
      <c r="BS350" s="12"/>
      <c r="BT350" s="12"/>
      <c r="BU350" s="12"/>
      <c r="BV350" s="12"/>
      <c r="BW350" s="12"/>
      <c r="BX350" s="12"/>
      <c r="BY350" s="12"/>
      <c r="BZ350" s="12"/>
      <c r="CA350" s="12"/>
      <c r="CB350" s="12"/>
      <c r="CC350" s="12"/>
      <c r="CD350" s="12"/>
      <c r="CE350" s="12"/>
      <c r="CF350" s="12"/>
      <c r="CG350" s="12"/>
      <c r="CH350" s="12"/>
      <c r="CI350" s="12"/>
      <c r="CJ350" s="12"/>
      <c r="CK350" s="12"/>
      <c r="CL350" s="12"/>
      <c r="CM350" s="12"/>
      <c r="CN350" s="12"/>
      <c r="CO350" s="12"/>
      <c r="CP350" s="12"/>
      <c r="CQ350" s="12"/>
      <c r="CR350" s="12"/>
      <c r="CS350" s="12"/>
      <c r="CT350" s="12"/>
      <c r="CU350" s="12"/>
      <c r="CV350" s="12"/>
      <c r="CW350" s="12"/>
      <c r="CX350" s="12"/>
      <c r="CY350" s="12"/>
      <c r="CZ350" s="12"/>
      <c r="DA350" s="12"/>
      <c r="DB350" s="12"/>
      <c r="DC350" s="12"/>
      <c r="DD350" s="12"/>
      <c r="DE350" s="12"/>
      <c r="DF350" s="12"/>
      <c r="DG350" s="12"/>
      <c r="DH350" s="12"/>
      <c r="DI350" s="12"/>
      <c r="DJ350" s="12"/>
      <c r="DK350" s="12"/>
      <c r="DL350" s="12"/>
      <c r="DM350" s="12"/>
      <c r="DN350" s="12"/>
      <c r="DO350" s="12"/>
      <c r="DP350" s="12"/>
      <c r="DQ350" s="12"/>
      <c r="DR350" s="12"/>
      <c r="DS350" s="12"/>
      <c r="DT350" s="12"/>
      <c r="DU350" s="12"/>
      <c r="DV350" s="12"/>
      <c r="DW350" s="12"/>
      <c r="DX350" s="12"/>
      <c r="DY350" s="12"/>
      <c r="DZ350" s="12"/>
      <c r="EA350" s="12"/>
      <c r="EB350" s="12"/>
      <c r="EC350" s="12"/>
      <c r="ED350" s="12"/>
      <c r="EE350" s="12"/>
      <c r="EF350" s="12"/>
      <c r="EG350" s="12"/>
      <c r="EH350" s="12"/>
      <c r="EI350" s="12"/>
      <c r="EJ350" s="12"/>
      <c r="EK350" s="12"/>
      <c r="EL350" s="12"/>
      <c r="EM350" s="12"/>
      <c r="EN350" s="12"/>
      <c r="EO350" s="12"/>
      <c r="EP350" s="12"/>
      <c r="EQ350" s="12"/>
      <c r="ER350" s="12"/>
      <c r="ES350" s="12"/>
      <c r="ET350" s="12"/>
      <c r="EU350" s="12"/>
      <c r="EV350" s="12"/>
      <c r="EW350" s="12"/>
      <c r="EX350" s="12"/>
      <c r="EY350" s="12"/>
      <c r="EZ350" s="12"/>
      <c r="FA350" s="12"/>
      <c r="FB350" s="12"/>
      <c r="FC350" s="12"/>
      <c r="FD350" s="12"/>
      <c r="FE350" s="12"/>
      <c r="FF350" s="12"/>
      <c r="FG350" s="12"/>
      <c r="FH350" s="12"/>
      <c r="FI350" s="12"/>
      <c r="FJ350" s="12"/>
      <c r="FK350" s="12"/>
      <c r="FL350" s="12"/>
      <c r="FM350" s="12"/>
      <c r="FN350" s="12"/>
      <c r="FO350" s="12"/>
      <c r="FP350" s="12"/>
      <c r="FQ350" s="12"/>
      <c r="FR350" s="12"/>
      <c r="FS350" s="12"/>
      <c r="FT350" s="12"/>
      <c r="FU350" s="12"/>
      <c r="FV350" s="12"/>
      <c r="FW350" s="12"/>
      <c r="FX350" s="12"/>
      <c r="FY350" s="12"/>
      <c r="FZ350" s="12"/>
      <c r="GA350" s="12"/>
      <c r="GB350" s="12"/>
      <c r="GC350" s="12"/>
      <c r="GD350" s="12"/>
      <c r="GE350" s="12"/>
      <c r="GF350" s="12"/>
      <c r="GG350" s="12"/>
      <c r="GH350" s="12"/>
      <c r="GI350" s="12"/>
      <c r="GJ350" s="12"/>
      <c r="GK350" s="12"/>
      <c r="GL350" s="12"/>
      <c r="GM350" s="12"/>
      <c r="GN350" s="12"/>
      <c r="GO350" s="12"/>
      <c r="GP350" s="12"/>
      <c r="GQ350" s="12"/>
      <c r="GR350" s="12"/>
      <c r="GS350" s="12"/>
      <c r="GT350" s="12"/>
      <c r="GU350" s="12"/>
      <c r="GV350" s="12"/>
      <c r="GW350" s="12"/>
      <c r="GX350" s="12"/>
      <c r="GY350" s="12"/>
      <c r="GZ350" s="12"/>
      <c r="HA350" s="12"/>
      <c r="HB350" s="12"/>
      <c r="HC350" s="12"/>
      <c r="HD350" s="12"/>
      <c r="HE350" s="12"/>
      <c r="HF350" s="12"/>
      <c r="HG350" s="12"/>
      <c r="HH350" s="12"/>
      <c r="HI350" s="12"/>
      <c r="HJ350" s="12"/>
      <c r="HK350" s="12"/>
      <c r="HL350" s="12"/>
      <c r="HM350" s="12"/>
      <c r="HN350" s="12"/>
      <c r="HO350" s="12"/>
      <c r="HP350" s="12"/>
      <c r="HQ350" s="12"/>
      <c r="HR350" s="12"/>
      <c r="HS350" s="12"/>
      <c r="HT350" s="12"/>
      <c r="HU350" s="12"/>
      <c r="HV350" s="12"/>
      <c r="HW350" s="12"/>
      <c r="HX350" s="12"/>
      <c r="HY350" s="12"/>
      <c r="HZ350" s="12"/>
      <c r="IA350" s="12"/>
      <c r="IB350" s="12"/>
      <c r="IC350" s="12"/>
      <c r="ID350" s="12"/>
      <c r="IE350" s="12"/>
      <c r="IF350" s="12"/>
      <c r="IG350" s="12"/>
      <c r="IH350" s="12"/>
      <c r="II350" s="12"/>
      <c r="IJ350" s="12"/>
    </row>
    <row r="351" spans="1:244" ht="59.25" customHeight="1" x14ac:dyDescent="0.25">
      <c r="A351" s="9" t="s">
        <v>23</v>
      </c>
      <c r="B351" s="9" t="s">
        <v>988</v>
      </c>
      <c r="C351" s="9" t="s">
        <v>16</v>
      </c>
      <c r="D351" s="9" t="s">
        <v>11</v>
      </c>
      <c r="E351" s="24">
        <f t="shared" si="47"/>
        <v>164.5</v>
      </c>
      <c r="F351" s="25"/>
      <c r="G351" s="24">
        <f>475-310.5</f>
        <v>164.5</v>
      </c>
      <c r="H351" s="24">
        <f t="shared" si="48"/>
        <v>160</v>
      </c>
      <c r="I351" s="24"/>
      <c r="J351" s="24">
        <f>457-297</f>
        <v>160</v>
      </c>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c r="AX351" s="12"/>
      <c r="AY351" s="12"/>
      <c r="AZ351" s="12"/>
      <c r="BA351" s="12"/>
      <c r="BB351" s="12"/>
      <c r="BC351" s="12"/>
      <c r="BD351" s="12"/>
      <c r="BE351" s="12"/>
      <c r="BF351" s="12"/>
      <c r="BG351" s="12"/>
      <c r="BH351" s="12"/>
      <c r="BI351" s="12"/>
      <c r="BJ351" s="12"/>
      <c r="BK351" s="12"/>
      <c r="BL351" s="12"/>
      <c r="BM351" s="12"/>
      <c r="BN351" s="12"/>
      <c r="BO351" s="12"/>
      <c r="BP351" s="12"/>
      <c r="BQ351" s="12"/>
      <c r="BR351" s="12"/>
      <c r="BS351" s="12"/>
      <c r="BT351" s="12"/>
      <c r="BU351" s="12"/>
      <c r="BV351" s="12"/>
      <c r="BW351" s="12"/>
      <c r="BX351" s="12"/>
      <c r="BY351" s="12"/>
      <c r="BZ351" s="12"/>
      <c r="CA351" s="12"/>
      <c r="CB351" s="12"/>
      <c r="CC351" s="12"/>
      <c r="CD351" s="12"/>
      <c r="CE351" s="12"/>
      <c r="CF351" s="12"/>
      <c r="CG351" s="12"/>
      <c r="CH351" s="12"/>
      <c r="CI351" s="12"/>
      <c r="CJ351" s="12"/>
      <c r="CK351" s="12"/>
      <c r="CL351" s="12"/>
      <c r="CM351" s="12"/>
      <c r="CN351" s="12"/>
      <c r="CO351" s="12"/>
      <c r="CP351" s="12"/>
      <c r="CQ351" s="12"/>
      <c r="CR351" s="12"/>
      <c r="CS351" s="12"/>
      <c r="CT351" s="12"/>
      <c r="CU351" s="12"/>
      <c r="CV351" s="12"/>
      <c r="CW351" s="12"/>
      <c r="CX351" s="12"/>
      <c r="CY351" s="12"/>
      <c r="CZ351" s="12"/>
      <c r="DA351" s="12"/>
      <c r="DB351" s="12"/>
      <c r="DC351" s="12"/>
      <c r="DD351" s="12"/>
      <c r="DE351" s="12"/>
      <c r="DF351" s="12"/>
      <c r="DG351" s="12"/>
      <c r="DH351" s="12"/>
      <c r="DI351" s="12"/>
      <c r="DJ351" s="12"/>
      <c r="DK351" s="12"/>
      <c r="DL351" s="12"/>
      <c r="DM351" s="12"/>
      <c r="DN351" s="12"/>
      <c r="DO351" s="12"/>
      <c r="DP351" s="12"/>
      <c r="DQ351" s="12"/>
      <c r="DR351" s="12"/>
      <c r="DS351" s="12"/>
      <c r="DT351" s="12"/>
      <c r="DU351" s="12"/>
      <c r="DV351" s="12"/>
      <c r="DW351" s="12"/>
      <c r="DX351" s="12"/>
      <c r="DY351" s="12"/>
      <c r="DZ351" s="12"/>
      <c r="EA351" s="12"/>
      <c r="EB351" s="12"/>
      <c r="EC351" s="12"/>
      <c r="ED351" s="12"/>
      <c r="EE351" s="12"/>
      <c r="EF351" s="12"/>
      <c r="EG351" s="12"/>
      <c r="EH351" s="12"/>
      <c r="EI351" s="12"/>
      <c r="EJ351" s="12"/>
      <c r="EK351" s="12"/>
      <c r="EL351" s="12"/>
      <c r="EM351" s="12"/>
      <c r="EN351" s="12"/>
      <c r="EO351" s="12"/>
      <c r="EP351" s="12"/>
      <c r="EQ351" s="12"/>
      <c r="ER351" s="12"/>
      <c r="ES351" s="12"/>
      <c r="ET351" s="12"/>
      <c r="EU351" s="12"/>
      <c r="EV351" s="12"/>
      <c r="EW351" s="12"/>
      <c r="EX351" s="12"/>
      <c r="EY351" s="12"/>
      <c r="EZ351" s="12"/>
      <c r="FA351" s="12"/>
      <c r="FB351" s="12"/>
      <c r="FC351" s="12"/>
      <c r="FD351" s="12"/>
      <c r="FE351" s="12"/>
      <c r="FF351" s="12"/>
      <c r="FG351" s="12"/>
      <c r="FH351" s="12"/>
      <c r="FI351" s="12"/>
      <c r="FJ351" s="12"/>
      <c r="FK351" s="12"/>
      <c r="FL351" s="12"/>
      <c r="FM351" s="12"/>
      <c r="FN351" s="12"/>
      <c r="FO351" s="12"/>
      <c r="FP351" s="12"/>
      <c r="FQ351" s="12"/>
      <c r="FR351" s="12"/>
      <c r="FS351" s="12"/>
      <c r="FT351" s="12"/>
      <c r="FU351" s="12"/>
      <c r="FV351" s="12"/>
      <c r="FW351" s="12"/>
      <c r="FX351" s="12"/>
      <c r="FY351" s="12"/>
      <c r="FZ351" s="12"/>
      <c r="GA351" s="12"/>
      <c r="GB351" s="12"/>
      <c r="GC351" s="12"/>
      <c r="GD351" s="12"/>
      <c r="GE351" s="12"/>
      <c r="GF351" s="12"/>
      <c r="GG351" s="12"/>
      <c r="GH351" s="12"/>
      <c r="GI351" s="12"/>
      <c r="GJ351" s="12"/>
      <c r="GK351" s="12"/>
      <c r="GL351" s="12"/>
      <c r="GM351" s="12"/>
      <c r="GN351" s="12"/>
      <c r="GO351" s="12"/>
      <c r="GP351" s="12"/>
      <c r="GQ351" s="12"/>
      <c r="GR351" s="12"/>
      <c r="GS351" s="12"/>
      <c r="GT351" s="12"/>
      <c r="GU351" s="12"/>
      <c r="GV351" s="12"/>
      <c r="GW351" s="12"/>
      <c r="GX351" s="12"/>
      <c r="GY351" s="12"/>
      <c r="GZ351" s="12"/>
      <c r="HA351" s="12"/>
      <c r="HB351" s="12"/>
      <c r="HC351" s="12"/>
      <c r="HD351" s="12"/>
      <c r="HE351" s="12"/>
      <c r="HF351" s="12"/>
      <c r="HG351" s="12"/>
      <c r="HH351" s="12"/>
      <c r="HI351" s="12"/>
      <c r="HJ351" s="12"/>
      <c r="HK351" s="12"/>
      <c r="HL351" s="12"/>
      <c r="HM351" s="12"/>
      <c r="HN351" s="12"/>
      <c r="HO351" s="12"/>
      <c r="HP351" s="12"/>
      <c r="HQ351" s="12"/>
      <c r="HR351" s="12"/>
      <c r="HS351" s="12"/>
      <c r="HT351" s="12"/>
      <c r="HU351" s="12"/>
      <c r="HV351" s="12"/>
      <c r="HW351" s="12"/>
      <c r="HX351" s="12"/>
      <c r="HY351" s="12"/>
      <c r="HZ351" s="12"/>
      <c r="IA351" s="12"/>
      <c r="IB351" s="12"/>
      <c r="IC351" s="12"/>
      <c r="ID351" s="12"/>
      <c r="IE351" s="12"/>
      <c r="IF351" s="12"/>
      <c r="IG351" s="12"/>
      <c r="IH351" s="12"/>
      <c r="II351" s="12"/>
      <c r="IJ351" s="12"/>
    </row>
    <row r="352" spans="1:244" ht="50.25" customHeight="1" x14ac:dyDescent="0.25">
      <c r="A352" s="7" t="s">
        <v>30</v>
      </c>
      <c r="B352" s="9" t="s">
        <v>988</v>
      </c>
      <c r="C352" s="9" t="s">
        <v>19</v>
      </c>
      <c r="D352" s="9" t="s">
        <v>11</v>
      </c>
      <c r="E352" s="24">
        <f t="shared" si="47"/>
        <v>20537</v>
      </c>
      <c r="F352" s="25"/>
      <c r="G352" s="24">
        <f>59387-38850</f>
        <v>20537</v>
      </c>
      <c r="H352" s="24">
        <f t="shared" si="48"/>
        <v>19976.599999999999</v>
      </c>
      <c r="I352" s="24"/>
      <c r="J352" s="24">
        <f>57067-37090.4</f>
        <v>19976.599999999999</v>
      </c>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c r="AX352" s="12"/>
      <c r="AY352" s="12"/>
      <c r="AZ352" s="12"/>
      <c r="BA352" s="12"/>
      <c r="BB352" s="12"/>
      <c r="BC352" s="12"/>
      <c r="BD352" s="12"/>
      <c r="BE352" s="12"/>
      <c r="BF352" s="12"/>
      <c r="BG352" s="12"/>
      <c r="BH352" s="12"/>
      <c r="BI352" s="12"/>
      <c r="BJ352" s="12"/>
      <c r="BK352" s="12"/>
      <c r="BL352" s="12"/>
      <c r="BM352" s="12"/>
      <c r="BN352" s="12"/>
      <c r="BO352" s="12"/>
      <c r="BP352" s="12"/>
      <c r="BQ352" s="12"/>
      <c r="BR352" s="12"/>
      <c r="BS352" s="12"/>
      <c r="BT352" s="12"/>
      <c r="BU352" s="12"/>
      <c r="BV352" s="12"/>
      <c r="BW352" s="12"/>
      <c r="BX352" s="12"/>
      <c r="BY352" s="12"/>
      <c r="BZ352" s="12"/>
      <c r="CA352" s="12"/>
      <c r="CB352" s="12"/>
      <c r="CC352" s="12"/>
      <c r="CD352" s="12"/>
      <c r="CE352" s="12"/>
      <c r="CF352" s="12"/>
      <c r="CG352" s="12"/>
      <c r="CH352" s="12"/>
      <c r="CI352" s="12"/>
      <c r="CJ352" s="12"/>
      <c r="CK352" s="12"/>
      <c r="CL352" s="12"/>
      <c r="CM352" s="12"/>
      <c r="CN352" s="12"/>
      <c r="CO352" s="12"/>
      <c r="CP352" s="12"/>
      <c r="CQ352" s="12"/>
      <c r="CR352" s="12"/>
      <c r="CS352" s="12"/>
      <c r="CT352" s="12"/>
      <c r="CU352" s="12"/>
      <c r="CV352" s="12"/>
      <c r="CW352" s="12"/>
      <c r="CX352" s="12"/>
      <c r="CY352" s="12"/>
      <c r="CZ352" s="12"/>
      <c r="DA352" s="12"/>
      <c r="DB352" s="12"/>
      <c r="DC352" s="12"/>
      <c r="DD352" s="12"/>
      <c r="DE352" s="12"/>
      <c r="DF352" s="12"/>
      <c r="DG352" s="12"/>
      <c r="DH352" s="12"/>
      <c r="DI352" s="12"/>
      <c r="DJ352" s="12"/>
      <c r="DK352" s="12"/>
      <c r="DL352" s="12"/>
      <c r="DM352" s="12"/>
      <c r="DN352" s="12"/>
      <c r="DO352" s="12"/>
      <c r="DP352" s="12"/>
      <c r="DQ352" s="12"/>
      <c r="DR352" s="12"/>
      <c r="DS352" s="12"/>
      <c r="DT352" s="12"/>
      <c r="DU352" s="12"/>
      <c r="DV352" s="12"/>
      <c r="DW352" s="12"/>
      <c r="DX352" s="12"/>
      <c r="DY352" s="12"/>
      <c r="DZ352" s="12"/>
      <c r="EA352" s="12"/>
      <c r="EB352" s="12"/>
      <c r="EC352" s="12"/>
      <c r="ED352" s="12"/>
      <c r="EE352" s="12"/>
      <c r="EF352" s="12"/>
      <c r="EG352" s="12"/>
      <c r="EH352" s="12"/>
      <c r="EI352" s="12"/>
      <c r="EJ352" s="12"/>
      <c r="EK352" s="12"/>
      <c r="EL352" s="12"/>
      <c r="EM352" s="12"/>
      <c r="EN352" s="12"/>
      <c r="EO352" s="12"/>
      <c r="EP352" s="12"/>
      <c r="EQ352" s="12"/>
      <c r="ER352" s="12"/>
      <c r="ES352" s="12"/>
      <c r="ET352" s="12"/>
      <c r="EU352" s="12"/>
      <c r="EV352" s="12"/>
      <c r="EW352" s="12"/>
      <c r="EX352" s="12"/>
      <c r="EY352" s="12"/>
      <c r="EZ352" s="12"/>
      <c r="FA352" s="12"/>
      <c r="FB352" s="12"/>
      <c r="FC352" s="12"/>
      <c r="FD352" s="12"/>
      <c r="FE352" s="12"/>
      <c r="FF352" s="12"/>
      <c r="FG352" s="12"/>
      <c r="FH352" s="12"/>
      <c r="FI352" s="12"/>
      <c r="FJ352" s="12"/>
      <c r="FK352" s="12"/>
      <c r="FL352" s="12"/>
      <c r="FM352" s="12"/>
      <c r="FN352" s="12"/>
      <c r="FO352" s="12"/>
      <c r="FP352" s="12"/>
      <c r="FQ352" s="12"/>
      <c r="FR352" s="12"/>
      <c r="FS352" s="12"/>
      <c r="FT352" s="12"/>
      <c r="FU352" s="12"/>
      <c r="FV352" s="12"/>
      <c r="FW352" s="12"/>
      <c r="FX352" s="12"/>
      <c r="FY352" s="12"/>
      <c r="FZ352" s="12"/>
      <c r="GA352" s="12"/>
      <c r="GB352" s="12"/>
      <c r="GC352" s="12"/>
      <c r="GD352" s="12"/>
      <c r="GE352" s="12"/>
      <c r="GF352" s="12"/>
      <c r="GG352" s="12"/>
      <c r="GH352" s="12"/>
      <c r="GI352" s="12"/>
      <c r="GJ352" s="12"/>
      <c r="GK352" s="12"/>
      <c r="GL352" s="12"/>
      <c r="GM352" s="12"/>
      <c r="GN352" s="12"/>
      <c r="GO352" s="12"/>
      <c r="GP352" s="12"/>
      <c r="GQ352" s="12"/>
      <c r="GR352" s="12"/>
      <c r="GS352" s="12"/>
      <c r="GT352" s="12"/>
      <c r="GU352" s="12"/>
      <c r="GV352" s="12"/>
      <c r="GW352" s="12"/>
      <c r="GX352" s="12"/>
      <c r="GY352" s="12"/>
      <c r="GZ352" s="12"/>
      <c r="HA352" s="12"/>
      <c r="HB352" s="12"/>
      <c r="HC352" s="12"/>
      <c r="HD352" s="12"/>
      <c r="HE352" s="12"/>
      <c r="HF352" s="12"/>
      <c r="HG352" s="12"/>
      <c r="HH352" s="12"/>
      <c r="HI352" s="12"/>
      <c r="HJ352" s="12"/>
      <c r="HK352" s="12"/>
      <c r="HL352" s="12"/>
      <c r="HM352" s="12"/>
      <c r="HN352" s="12"/>
      <c r="HO352" s="12"/>
      <c r="HP352" s="12"/>
      <c r="HQ352" s="12"/>
      <c r="HR352" s="12"/>
      <c r="HS352" s="12"/>
      <c r="HT352" s="12"/>
      <c r="HU352" s="12"/>
      <c r="HV352" s="12"/>
      <c r="HW352" s="12"/>
      <c r="HX352" s="12"/>
      <c r="HY352" s="12"/>
      <c r="HZ352" s="12"/>
      <c r="IA352" s="12"/>
      <c r="IB352" s="12"/>
      <c r="IC352" s="12"/>
      <c r="ID352" s="12"/>
      <c r="IE352" s="12"/>
      <c r="IF352" s="12"/>
      <c r="IG352" s="12"/>
      <c r="IH352" s="12"/>
      <c r="II352" s="12"/>
      <c r="IJ352" s="12"/>
    </row>
    <row r="353" spans="1:244" ht="103.15" customHeight="1" x14ac:dyDescent="0.25">
      <c r="A353" s="26" t="s">
        <v>735</v>
      </c>
      <c r="B353" s="18" t="s">
        <v>386</v>
      </c>
      <c r="C353" s="9"/>
      <c r="D353" s="9"/>
      <c r="E353" s="22">
        <f t="shared" si="43"/>
        <v>1216161.4000000001</v>
      </c>
      <c r="F353" s="23">
        <f>F354+F489+F507+F564+F579+F583</f>
        <v>46743.3</v>
      </c>
      <c r="G353" s="22">
        <f>G354+G489+G507+G564+G579+G583</f>
        <v>1169418.1000000001</v>
      </c>
      <c r="H353" s="22">
        <f t="shared" ref="H353:H368" si="49">I353+J353</f>
        <v>1256736.3</v>
      </c>
      <c r="I353" s="23">
        <f>I354+I489+I507+I564+I579+I583</f>
        <v>45892.2</v>
      </c>
      <c r="J353" s="22">
        <f>J354+J489+J507+J564+J579+J583</f>
        <v>1210844.1000000001</v>
      </c>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c r="AX353" s="12"/>
      <c r="AY353" s="12"/>
      <c r="AZ353" s="12"/>
      <c r="BA353" s="12"/>
      <c r="BB353" s="12"/>
      <c r="BC353" s="12"/>
      <c r="BD353" s="12"/>
      <c r="BE353" s="12"/>
      <c r="BF353" s="12"/>
      <c r="BG353" s="12"/>
      <c r="BH353" s="12"/>
      <c r="BI353" s="12"/>
      <c r="BJ353" s="12"/>
      <c r="BK353" s="12"/>
      <c r="BL353" s="12"/>
      <c r="BM353" s="12"/>
      <c r="BN353" s="12"/>
      <c r="BO353" s="12"/>
      <c r="BP353" s="12"/>
      <c r="BQ353" s="12"/>
      <c r="BR353" s="12"/>
      <c r="BS353" s="12"/>
      <c r="BT353" s="12"/>
      <c r="BU353" s="12"/>
      <c r="BV353" s="12"/>
      <c r="BW353" s="12"/>
      <c r="BX353" s="12"/>
      <c r="BY353" s="12"/>
      <c r="BZ353" s="12"/>
      <c r="CA353" s="12"/>
      <c r="CB353" s="12"/>
      <c r="CC353" s="12"/>
      <c r="CD353" s="12"/>
      <c r="CE353" s="12"/>
      <c r="CF353" s="12"/>
      <c r="CG353" s="12"/>
      <c r="CH353" s="12"/>
      <c r="CI353" s="12"/>
      <c r="CJ353" s="12"/>
      <c r="CK353" s="12"/>
      <c r="CL353" s="12"/>
      <c r="CM353" s="12"/>
      <c r="CN353" s="12"/>
      <c r="CO353" s="12"/>
      <c r="CP353" s="12"/>
      <c r="CQ353" s="12"/>
      <c r="CR353" s="12"/>
      <c r="CS353" s="12"/>
      <c r="CT353" s="12"/>
      <c r="CU353" s="12"/>
      <c r="CV353" s="12"/>
      <c r="CW353" s="12"/>
      <c r="CX353" s="12"/>
      <c r="CY353" s="12"/>
      <c r="CZ353" s="12"/>
      <c r="DA353" s="12"/>
      <c r="DB353" s="12"/>
      <c r="DC353" s="12"/>
      <c r="DD353" s="12"/>
      <c r="DE353" s="12"/>
      <c r="DF353" s="12"/>
      <c r="DG353" s="12"/>
      <c r="DH353" s="12"/>
      <c r="DI353" s="12"/>
      <c r="DJ353" s="12"/>
      <c r="DK353" s="12"/>
      <c r="DL353" s="12"/>
      <c r="DM353" s="12"/>
      <c r="DN353" s="12"/>
      <c r="DO353" s="12"/>
      <c r="DP353" s="12"/>
      <c r="DQ353" s="12"/>
      <c r="DR353" s="12"/>
      <c r="DS353" s="12"/>
      <c r="DT353" s="12"/>
      <c r="DU353" s="12"/>
      <c r="DV353" s="12"/>
      <c r="DW353" s="12"/>
      <c r="DX353" s="12"/>
      <c r="DY353" s="12"/>
      <c r="DZ353" s="12"/>
      <c r="EA353" s="12"/>
      <c r="EB353" s="12"/>
      <c r="EC353" s="12"/>
      <c r="ED353" s="12"/>
      <c r="EE353" s="12"/>
      <c r="EF353" s="12"/>
      <c r="EG353" s="12"/>
      <c r="EH353" s="12"/>
      <c r="EI353" s="12"/>
      <c r="EJ353" s="12"/>
      <c r="EK353" s="12"/>
      <c r="EL353" s="12"/>
      <c r="EM353" s="12"/>
      <c r="EN353" s="12"/>
      <c r="EO353" s="12"/>
      <c r="EP353" s="12"/>
      <c r="EQ353" s="12"/>
      <c r="ER353" s="12"/>
      <c r="ES353" s="12"/>
      <c r="ET353" s="12"/>
      <c r="EU353" s="12"/>
      <c r="EV353" s="12"/>
      <c r="EW353" s="12"/>
      <c r="EX353" s="12"/>
      <c r="EY353" s="12"/>
      <c r="EZ353" s="12"/>
      <c r="FA353" s="12"/>
      <c r="FB353" s="12"/>
      <c r="FC353" s="12"/>
      <c r="FD353" s="12"/>
      <c r="FE353" s="12"/>
      <c r="FF353" s="12"/>
      <c r="FG353" s="12"/>
      <c r="FH353" s="12"/>
      <c r="FI353" s="12"/>
      <c r="FJ353" s="12"/>
      <c r="FK353" s="12"/>
      <c r="FL353" s="12"/>
      <c r="FM353" s="12"/>
      <c r="FN353" s="12"/>
      <c r="FO353" s="12"/>
      <c r="FP353" s="12"/>
      <c r="FQ353" s="12"/>
      <c r="FR353" s="12"/>
      <c r="FS353" s="12"/>
      <c r="FT353" s="12"/>
      <c r="FU353" s="12"/>
      <c r="FV353" s="12"/>
      <c r="FW353" s="12"/>
      <c r="FX353" s="12"/>
      <c r="FY353" s="12"/>
      <c r="FZ353" s="12"/>
      <c r="GA353" s="12"/>
      <c r="GB353" s="12"/>
      <c r="GC353" s="12"/>
      <c r="GD353" s="12"/>
      <c r="GE353" s="12"/>
      <c r="GF353" s="12"/>
      <c r="GG353" s="12"/>
      <c r="GH353" s="12"/>
      <c r="GI353" s="12"/>
      <c r="GJ353" s="12"/>
      <c r="GK353" s="12"/>
      <c r="GL353" s="12"/>
      <c r="GM353" s="12"/>
      <c r="GN353" s="12"/>
      <c r="GO353" s="12"/>
      <c r="GP353" s="12"/>
      <c r="GQ353" s="12"/>
      <c r="GR353" s="12"/>
      <c r="GS353" s="12"/>
      <c r="GT353" s="12"/>
      <c r="GU353" s="12"/>
      <c r="GV353" s="12"/>
      <c r="GW353" s="12"/>
      <c r="GX353" s="12"/>
      <c r="GY353" s="12"/>
      <c r="GZ353" s="12"/>
      <c r="HA353" s="12"/>
      <c r="HB353" s="12"/>
      <c r="HC353" s="12"/>
      <c r="HD353" s="12"/>
      <c r="HE353" s="12"/>
      <c r="HF353" s="12"/>
      <c r="HG353" s="12"/>
      <c r="HH353" s="12"/>
      <c r="HI353" s="12"/>
      <c r="HJ353" s="12"/>
      <c r="HK353" s="12"/>
      <c r="HL353" s="12"/>
      <c r="HM353" s="12"/>
      <c r="HN353" s="12"/>
      <c r="HO353" s="12"/>
      <c r="HP353" s="12"/>
      <c r="HQ353" s="12"/>
      <c r="HR353" s="12"/>
      <c r="HS353" s="12"/>
      <c r="HT353" s="12"/>
      <c r="HU353" s="12"/>
      <c r="HV353" s="12"/>
      <c r="HW353" s="12"/>
      <c r="HX353" s="12"/>
      <c r="HY353" s="12"/>
      <c r="HZ353" s="12"/>
      <c r="IA353" s="12"/>
      <c r="IB353" s="12"/>
      <c r="IC353" s="12"/>
      <c r="ID353" s="12"/>
      <c r="IE353" s="12"/>
      <c r="IF353" s="12"/>
      <c r="IG353" s="12"/>
      <c r="IH353" s="12"/>
      <c r="II353" s="12"/>
      <c r="IJ353" s="12"/>
    </row>
    <row r="354" spans="1:244" ht="91.9" customHeight="1" x14ac:dyDescent="0.2">
      <c r="A354" s="17" t="s">
        <v>387</v>
      </c>
      <c r="B354" s="18" t="s">
        <v>388</v>
      </c>
      <c r="C354" s="9"/>
      <c r="D354" s="9"/>
      <c r="E354" s="22">
        <f t="shared" si="43"/>
        <v>954110.20000000007</v>
      </c>
      <c r="F354" s="22">
        <f>F355+F360+F365+F370+F373+F378+F381+F385+F389+F393+F397+F401+F405+F409+F413+F417+F421+F425+F429+F433+F437+F440+F443+F447+F453+F457+F461+F466+F470+F474+F480+F485</f>
        <v>30689</v>
      </c>
      <c r="G354" s="22">
        <f>G355+G360+G365+G370+G373+G378+G381+G385+G389+G393+G397+G401+G405+G409+G413+G417+G421+G425+G429+G433+G437+G440+G443+G447+G453+G457+G461+G466+G470+G474+G480+G485</f>
        <v>923421.20000000007</v>
      </c>
      <c r="H354" s="22">
        <f t="shared" si="49"/>
        <v>983580.8</v>
      </c>
      <c r="I354" s="22">
        <f>I355+I360+I365+I370+I373+I378+I381+I385+I389+I393+I397+I401+I405+I409+I413+I417+I421+I425+I429+I433+I437+I440+I443+I447+I453+I457+I461+I466+I470+I474+I480+I485</f>
        <v>30189</v>
      </c>
      <c r="J354" s="22">
        <f>J355+J360+J365+J370+J373+J378+J381+J385+J389+J393+J397+J401+J405+J409+J413+J417+J421+J425+J429+J433+J437+J440+J443+J447+J453+J457+J461+J466+J470+J474+J480+J485</f>
        <v>953391.8</v>
      </c>
    </row>
    <row r="355" spans="1:244" ht="168.6" customHeight="1" x14ac:dyDescent="0.25">
      <c r="A355" s="17" t="s">
        <v>389</v>
      </c>
      <c r="B355" s="18" t="s">
        <v>390</v>
      </c>
      <c r="C355" s="9"/>
      <c r="D355" s="9"/>
      <c r="E355" s="22">
        <f t="shared" si="43"/>
        <v>1986</v>
      </c>
      <c r="F355" s="23">
        <f>F356+F358</f>
        <v>1986</v>
      </c>
      <c r="G355" s="22">
        <f>G356+G358</f>
        <v>0</v>
      </c>
      <c r="H355" s="22">
        <f t="shared" si="49"/>
        <v>1986</v>
      </c>
      <c r="I355" s="23">
        <f>I356+I358</f>
        <v>1986</v>
      </c>
      <c r="J355" s="22">
        <f>J356+J358</f>
        <v>0</v>
      </c>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c r="AX355" s="12"/>
      <c r="AY355" s="12"/>
      <c r="AZ355" s="12"/>
      <c r="BA355" s="12"/>
      <c r="BB355" s="12"/>
      <c r="BC355" s="12"/>
      <c r="BD355" s="12"/>
      <c r="BE355" s="12"/>
      <c r="BF355" s="12"/>
      <c r="BG355" s="12"/>
      <c r="BH355" s="12"/>
      <c r="BI355" s="12"/>
      <c r="BJ355" s="12"/>
      <c r="BK355" s="12"/>
      <c r="BL355" s="12"/>
      <c r="BM355" s="12"/>
      <c r="BN355" s="12"/>
      <c r="BO355" s="12"/>
      <c r="BP355" s="12"/>
      <c r="BQ355" s="12"/>
      <c r="BR355" s="12"/>
      <c r="BS355" s="12"/>
      <c r="BT355" s="12"/>
      <c r="BU355" s="12"/>
      <c r="BV355" s="12"/>
      <c r="BW355" s="12"/>
      <c r="BX355" s="12"/>
      <c r="BY355" s="12"/>
      <c r="BZ355" s="12"/>
      <c r="CA355" s="12"/>
      <c r="CB355" s="12"/>
      <c r="CC355" s="12"/>
      <c r="CD355" s="12"/>
      <c r="CE355" s="12"/>
      <c r="CF355" s="12"/>
      <c r="CG355" s="12"/>
      <c r="CH355" s="12"/>
      <c r="CI355" s="12"/>
      <c r="CJ355" s="12"/>
      <c r="CK355" s="12"/>
      <c r="CL355" s="12"/>
      <c r="CM355" s="12"/>
      <c r="CN355" s="12"/>
      <c r="CO355" s="12"/>
      <c r="CP355" s="12"/>
      <c r="CQ355" s="12"/>
      <c r="CR355" s="12"/>
      <c r="CS355" s="12"/>
      <c r="CT355" s="12"/>
      <c r="CU355" s="12"/>
      <c r="CV355" s="12"/>
      <c r="CW355" s="12"/>
      <c r="CX355" s="12"/>
      <c r="CY355" s="12"/>
      <c r="CZ355" s="12"/>
      <c r="DA355" s="12"/>
      <c r="DB355" s="12"/>
      <c r="DC355" s="12"/>
      <c r="DD355" s="12"/>
      <c r="DE355" s="12"/>
      <c r="DF355" s="12"/>
      <c r="DG355" s="12"/>
      <c r="DH355" s="12"/>
      <c r="DI355" s="12"/>
      <c r="DJ355" s="12"/>
      <c r="DK355" s="12"/>
      <c r="DL355" s="12"/>
      <c r="DM355" s="12"/>
      <c r="DN355" s="12"/>
      <c r="DO355" s="12"/>
      <c r="DP355" s="12"/>
      <c r="DQ355" s="12"/>
      <c r="DR355" s="12"/>
      <c r="DS355" s="12"/>
      <c r="DT355" s="12"/>
      <c r="DU355" s="12"/>
      <c r="DV355" s="12"/>
      <c r="DW355" s="12"/>
      <c r="DX355" s="12"/>
      <c r="DY355" s="12"/>
      <c r="DZ355" s="12"/>
      <c r="EA355" s="12"/>
      <c r="EB355" s="12"/>
      <c r="EC355" s="12"/>
      <c r="ED355" s="12"/>
      <c r="EE355" s="12"/>
      <c r="EF355" s="12"/>
      <c r="EG355" s="12"/>
      <c r="EH355" s="12"/>
      <c r="EI355" s="12"/>
      <c r="EJ355" s="12"/>
      <c r="EK355" s="12"/>
      <c r="EL355" s="12"/>
      <c r="EM355" s="12"/>
      <c r="EN355" s="12"/>
      <c r="EO355" s="12"/>
      <c r="EP355" s="12"/>
      <c r="EQ355" s="12"/>
      <c r="ER355" s="12"/>
      <c r="ES355" s="12"/>
      <c r="ET355" s="12"/>
      <c r="EU355" s="12"/>
      <c r="EV355" s="12"/>
      <c r="EW355" s="12"/>
      <c r="EX355" s="12"/>
      <c r="EY355" s="12"/>
      <c r="EZ355" s="12"/>
      <c r="FA355" s="12"/>
      <c r="FB355" s="12"/>
      <c r="FC355" s="12"/>
      <c r="FD355" s="12"/>
      <c r="FE355" s="12"/>
      <c r="FF355" s="12"/>
      <c r="FG355" s="12"/>
      <c r="FH355" s="12"/>
      <c r="FI355" s="12"/>
      <c r="FJ355" s="12"/>
      <c r="FK355" s="12"/>
      <c r="FL355" s="12"/>
      <c r="FM355" s="12"/>
      <c r="FN355" s="12"/>
      <c r="FO355" s="12"/>
      <c r="FP355" s="12"/>
      <c r="FQ355" s="12"/>
      <c r="FR355" s="12"/>
      <c r="FS355" s="12"/>
      <c r="FT355" s="12"/>
      <c r="FU355" s="12"/>
      <c r="FV355" s="12"/>
      <c r="FW355" s="12"/>
      <c r="FX355" s="12"/>
      <c r="FY355" s="12"/>
      <c r="FZ355" s="12"/>
      <c r="GA355" s="12"/>
      <c r="GB355" s="12"/>
      <c r="GC355" s="12"/>
      <c r="GD355" s="12"/>
      <c r="GE355" s="12"/>
      <c r="GF355" s="12"/>
      <c r="GG355" s="12"/>
      <c r="GH355" s="12"/>
      <c r="GI355" s="12"/>
      <c r="GJ355" s="12"/>
      <c r="GK355" s="12"/>
      <c r="GL355" s="12"/>
      <c r="GM355" s="12"/>
      <c r="GN355" s="12"/>
      <c r="GO355" s="12"/>
      <c r="GP355" s="12"/>
      <c r="GQ355" s="12"/>
      <c r="GR355" s="12"/>
      <c r="GS355" s="12"/>
      <c r="GT355" s="12"/>
      <c r="GU355" s="12"/>
      <c r="GV355" s="12"/>
      <c r="GW355" s="12"/>
      <c r="GX355" s="12"/>
      <c r="GY355" s="12"/>
      <c r="GZ355" s="12"/>
      <c r="HA355" s="12"/>
      <c r="HB355" s="12"/>
      <c r="HC355" s="12"/>
      <c r="HD355" s="12"/>
      <c r="HE355" s="12"/>
      <c r="HF355" s="12"/>
      <c r="HG355" s="12"/>
      <c r="HH355" s="12"/>
      <c r="HI355" s="12"/>
      <c r="HJ355" s="12"/>
      <c r="HK355" s="12"/>
      <c r="HL355" s="12"/>
      <c r="HM355" s="12"/>
      <c r="HN355" s="12"/>
      <c r="HO355" s="12"/>
      <c r="HP355" s="12"/>
      <c r="HQ355" s="12"/>
      <c r="HR355" s="12"/>
      <c r="HS355" s="12"/>
      <c r="HT355" s="12"/>
      <c r="HU355" s="12"/>
      <c r="HV355" s="12"/>
      <c r="HW355" s="12"/>
      <c r="HX355" s="12"/>
      <c r="HY355" s="12"/>
      <c r="HZ355" s="12"/>
      <c r="IA355" s="12"/>
      <c r="IB355" s="12"/>
      <c r="IC355" s="12"/>
      <c r="ID355" s="12"/>
      <c r="IE355" s="12"/>
      <c r="IF355" s="12"/>
      <c r="IG355" s="12"/>
      <c r="IH355" s="12"/>
      <c r="II355" s="12"/>
      <c r="IJ355" s="12"/>
    </row>
    <row r="356" spans="1:244" ht="133.5" customHeight="1" x14ac:dyDescent="0.2">
      <c r="A356" s="7" t="s">
        <v>391</v>
      </c>
      <c r="B356" s="9" t="s">
        <v>392</v>
      </c>
      <c r="C356" s="9"/>
      <c r="D356" s="9"/>
      <c r="E356" s="24">
        <f t="shared" si="43"/>
        <v>1970</v>
      </c>
      <c r="F356" s="25">
        <f>F357</f>
        <v>1970</v>
      </c>
      <c r="G356" s="24">
        <f>G357</f>
        <v>0</v>
      </c>
      <c r="H356" s="24">
        <f t="shared" si="49"/>
        <v>1970</v>
      </c>
      <c r="I356" s="25">
        <f>I357</f>
        <v>1970</v>
      </c>
      <c r="J356" s="24">
        <f>J357</f>
        <v>0</v>
      </c>
    </row>
    <row r="357" spans="1:244" ht="56.25" customHeight="1" x14ac:dyDescent="0.25">
      <c r="A357" s="7" t="s">
        <v>30</v>
      </c>
      <c r="B357" s="9" t="s">
        <v>392</v>
      </c>
      <c r="C357" s="9" t="s">
        <v>19</v>
      </c>
      <c r="D357" s="9" t="s">
        <v>11</v>
      </c>
      <c r="E357" s="24">
        <f t="shared" si="43"/>
        <v>1970</v>
      </c>
      <c r="F357" s="24">
        <v>1970</v>
      </c>
      <c r="G357" s="24"/>
      <c r="H357" s="24">
        <f>I357+J357</f>
        <v>1970</v>
      </c>
      <c r="I357" s="24">
        <v>1970</v>
      </c>
      <c r="J357" s="24"/>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c r="AX357" s="12"/>
      <c r="AY357" s="12"/>
      <c r="AZ357" s="12"/>
      <c r="BA357" s="12"/>
      <c r="BB357" s="12"/>
      <c r="BC357" s="12"/>
      <c r="BD357" s="12"/>
      <c r="BE357" s="12"/>
      <c r="BF357" s="12"/>
      <c r="BG357" s="12"/>
      <c r="BH357" s="12"/>
      <c r="BI357" s="12"/>
      <c r="BJ357" s="12"/>
      <c r="BK357" s="12"/>
      <c r="BL357" s="12"/>
      <c r="BM357" s="12"/>
      <c r="BN357" s="12"/>
      <c r="BO357" s="12"/>
      <c r="BP357" s="12"/>
      <c r="BQ357" s="12"/>
      <c r="BR357" s="12"/>
      <c r="BS357" s="12"/>
      <c r="BT357" s="12"/>
      <c r="BU357" s="12"/>
      <c r="BV357" s="12"/>
      <c r="BW357" s="12"/>
      <c r="BX357" s="12"/>
      <c r="BY357" s="12"/>
      <c r="BZ357" s="12"/>
      <c r="CA357" s="12"/>
      <c r="CB357" s="12"/>
      <c r="CC357" s="12"/>
      <c r="CD357" s="12"/>
      <c r="CE357" s="12"/>
      <c r="CF357" s="12"/>
      <c r="CG357" s="12"/>
      <c r="CH357" s="12"/>
      <c r="CI357" s="12"/>
      <c r="CJ357" s="12"/>
      <c r="CK357" s="12"/>
      <c r="CL357" s="12"/>
      <c r="CM357" s="12"/>
      <c r="CN357" s="12"/>
      <c r="CO357" s="12"/>
      <c r="CP357" s="12"/>
      <c r="CQ357" s="12"/>
      <c r="CR357" s="12"/>
      <c r="CS357" s="12"/>
      <c r="CT357" s="12"/>
      <c r="CU357" s="12"/>
      <c r="CV357" s="12"/>
      <c r="CW357" s="12"/>
      <c r="CX357" s="12"/>
      <c r="CY357" s="12"/>
      <c r="CZ357" s="12"/>
      <c r="DA357" s="12"/>
      <c r="DB357" s="12"/>
      <c r="DC357" s="12"/>
      <c r="DD357" s="12"/>
      <c r="DE357" s="12"/>
      <c r="DF357" s="12"/>
      <c r="DG357" s="12"/>
      <c r="DH357" s="12"/>
      <c r="DI357" s="12"/>
      <c r="DJ357" s="12"/>
      <c r="DK357" s="12"/>
      <c r="DL357" s="12"/>
      <c r="DM357" s="12"/>
      <c r="DN357" s="12"/>
      <c r="DO357" s="12"/>
      <c r="DP357" s="12"/>
      <c r="DQ357" s="12"/>
      <c r="DR357" s="12"/>
      <c r="DS357" s="12"/>
      <c r="DT357" s="12"/>
      <c r="DU357" s="12"/>
      <c r="DV357" s="12"/>
      <c r="DW357" s="12"/>
      <c r="DX357" s="12"/>
      <c r="DY357" s="12"/>
      <c r="DZ357" s="12"/>
      <c r="EA357" s="12"/>
      <c r="EB357" s="12"/>
      <c r="EC357" s="12"/>
      <c r="ED357" s="12"/>
      <c r="EE357" s="12"/>
      <c r="EF357" s="12"/>
      <c r="EG357" s="12"/>
      <c r="EH357" s="12"/>
      <c r="EI357" s="12"/>
      <c r="EJ357" s="12"/>
      <c r="EK357" s="12"/>
      <c r="EL357" s="12"/>
      <c r="EM357" s="12"/>
      <c r="EN357" s="12"/>
      <c r="EO357" s="12"/>
      <c r="EP357" s="12"/>
      <c r="EQ357" s="12"/>
      <c r="ER357" s="12"/>
      <c r="ES357" s="12"/>
      <c r="ET357" s="12"/>
      <c r="EU357" s="12"/>
      <c r="EV357" s="12"/>
      <c r="EW357" s="12"/>
      <c r="EX357" s="12"/>
      <c r="EY357" s="12"/>
      <c r="EZ357" s="12"/>
      <c r="FA357" s="12"/>
      <c r="FB357" s="12"/>
      <c r="FC357" s="12"/>
      <c r="FD357" s="12"/>
      <c r="FE357" s="12"/>
      <c r="FF357" s="12"/>
      <c r="FG357" s="12"/>
      <c r="FH357" s="12"/>
      <c r="FI357" s="12"/>
      <c r="FJ357" s="12"/>
      <c r="FK357" s="12"/>
      <c r="FL357" s="12"/>
      <c r="FM357" s="12"/>
      <c r="FN357" s="12"/>
      <c r="FO357" s="12"/>
      <c r="FP357" s="12"/>
      <c r="FQ357" s="12"/>
      <c r="FR357" s="12"/>
      <c r="FS357" s="12"/>
      <c r="FT357" s="12"/>
      <c r="FU357" s="12"/>
      <c r="FV357" s="12"/>
      <c r="FW357" s="12"/>
      <c r="FX357" s="12"/>
      <c r="FY357" s="12"/>
      <c r="FZ357" s="12"/>
      <c r="GA357" s="12"/>
      <c r="GB357" s="12"/>
      <c r="GC357" s="12"/>
      <c r="GD357" s="12"/>
      <c r="GE357" s="12"/>
      <c r="GF357" s="12"/>
      <c r="GG357" s="12"/>
      <c r="GH357" s="12"/>
      <c r="GI357" s="12"/>
      <c r="GJ357" s="12"/>
      <c r="GK357" s="12"/>
      <c r="GL357" s="12"/>
      <c r="GM357" s="12"/>
      <c r="GN357" s="12"/>
      <c r="GO357" s="12"/>
      <c r="GP357" s="12"/>
      <c r="GQ357" s="12"/>
      <c r="GR357" s="12"/>
      <c r="GS357" s="12"/>
      <c r="GT357" s="12"/>
      <c r="GU357" s="12"/>
      <c r="GV357" s="12"/>
      <c r="GW357" s="12"/>
      <c r="GX357" s="12"/>
      <c r="GY357" s="12"/>
      <c r="GZ357" s="12"/>
      <c r="HA357" s="12"/>
      <c r="HB357" s="12"/>
      <c r="HC357" s="12"/>
      <c r="HD357" s="12"/>
      <c r="HE357" s="12"/>
      <c r="HF357" s="12"/>
      <c r="HG357" s="12"/>
      <c r="HH357" s="12"/>
      <c r="HI357" s="12"/>
      <c r="HJ357" s="12"/>
      <c r="HK357" s="12"/>
      <c r="HL357" s="12"/>
      <c r="HM357" s="12"/>
      <c r="HN357" s="12"/>
      <c r="HO357" s="12"/>
      <c r="HP357" s="12"/>
      <c r="HQ357" s="12"/>
      <c r="HR357" s="12"/>
      <c r="HS357" s="12"/>
      <c r="HT357" s="12"/>
      <c r="HU357" s="12"/>
      <c r="HV357" s="12"/>
      <c r="HW357" s="12"/>
      <c r="HX357" s="12"/>
      <c r="HY357" s="12"/>
      <c r="HZ357" s="12"/>
      <c r="IA357" s="12"/>
      <c r="IB357" s="12"/>
      <c r="IC357" s="12"/>
      <c r="ID357" s="12"/>
      <c r="IE357" s="12"/>
      <c r="IF357" s="12"/>
      <c r="IG357" s="12"/>
      <c r="IH357" s="12"/>
      <c r="II357" s="12"/>
      <c r="IJ357" s="12"/>
    </row>
    <row r="358" spans="1:244" ht="63.75" customHeight="1" x14ac:dyDescent="0.25">
      <c r="A358" s="7" t="s">
        <v>393</v>
      </c>
      <c r="B358" s="9" t="s">
        <v>394</v>
      </c>
      <c r="C358" s="9"/>
      <c r="D358" s="9"/>
      <c r="E358" s="24">
        <f t="shared" si="43"/>
        <v>16</v>
      </c>
      <c r="F358" s="25">
        <f>F359</f>
        <v>16</v>
      </c>
      <c r="G358" s="24">
        <f>G359</f>
        <v>0</v>
      </c>
      <c r="H358" s="24">
        <f t="shared" si="49"/>
        <v>16</v>
      </c>
      <c r="I358" s="25">
        <f>I359</f>
        <v>16</v>
      </c>
      <c r="J358" s="24">
        <f>J359</f>
        <v>0</v>
      </c>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c r="AY358" s="12"/>
      <c r="AZ358" s="12"/>
      <c r="BA358" s="12"/>
      <c r="BB358" s="12"/>
      <c r="BC358" s="12"/>
      <c r="BD358" s="12"/>
      <c r="BE358" s="12"/>
      <c r="BF358" s="12"/>
      <c r="BG358" s="12"/>
      <c r="BH358" s="12"/>
      <c r="BI358" s="12"/>
      <c r="BJ358" s="12"/>
      <c r="BK358" s="12"/>
      <c r="BL358" s="12"/>
      <c r="BM358" s="12"/>
      <c r="BN358" s="12"/>
      <c r="BO358" s="12"/>
      <c r="BP358" s="12"/>
      <c r="BQ358" s="12"/>
      <c r="BR358" s="12"/>
      <c r="BS358" s="12"/>
      <c r="BT358" s="12"/>
      <c r="BU358" s="12"/>
      <c r="BV358" s="12"/>
      <c r="BW358" s="12"/>
      <c r="BX358" s="12"/>
      <c r="BY358" s="12"/>
      <c r="BZ358" s="12"/>
      <c r="CA358" s="12"/>
      <c r="CB358" s="12"/>
      <c r="CC358" s="12"/>
      <c r="CD358" s="12"/>
      <c r="CE358" s="12"/>
      <c r="CF358" s="12"/>
      <c r="CG358" s="12"/>
      <c r="CH358" s="12"/>
      <c r="CI358" s="12"/>
      <c r="CJ358" s="12"/>
      <c r="CK358" s="12"/>
      <c r="CL358" s="12"/>
      <c r="CM358" s="12"/>
      <c r="CN358" s="12"/>
      <c r="CO358" s="12"/>
      <c r="CP358" s="12"/>
      <c r="CQ358" s="12"/>
      <c r="CR358" s="12"/>
      <c r="CS358" s="12"/>
      <c r="CT358" s="12"/>
      <c r="CU358" s="12"/>
      <c r="CV358" s="12"/>
      <c r="CW358" s="12"/>
      <c r="CX358" s="12"/>
      <c r="CY358" s="12"/>
      <c r="CZ358" s="12"/>
      <c r="DA358" s="12"/>
      <c r="DB358" s="12"/>
      <c r="DC358" s="12"/>
      <c r="DD358" s="12"/>
      <c r="DE358" s="12"/>
      <c r="DF358" s="12"/>
      <c r="DG358" s="12"/>
      <c r="DH358" s="12"/>
      <c r="DI358" s="12"/>
      <c r="DJ358" s="12"/>
      <c r="DK358" s="12"/>
      <c r="DL358" s="12"/>
      <c r="DM358" s="12"/>
      <c r="DN358" s="12"/>
      <c r="DO358" s="12"/>
      <c r="DP358" s="12"/>
      <c r="DQ358" s="12"/>
      <c r="DR358" s="12"/>
      <c r="DS358" s="12"/>
      <c r="DT358" s="12"/>
      <c r="DU358" s="12"/>
      <c r="DV358" s="12"/>
      <c r="DW358" s="12"/>
      <c r="DX358" s="12"/>
      <c r="DY358" s="12"/>
      <c r="DZ358" s="12"/>
      <c r="EA358" s="12"/>
      <c r="EB358" s="12"/>
      <c r="EC358" s="12"/>
      <c r="ED358" s="12"/>
      <c r="EE358" s="12"/>
      <c r="EF358" s="12"/>
      <c r="EG358" s="12"/>
      <c r="EH358" s="12"/>
      <c r="EI358" s="12"/>
      <c r="EJ358" s="12"/>
      <c r="EK358" s="12"/>
      <c r="EL358" s="12"/>
      <c r="EM358" s="12"/>
      <c r="EN358" s="12"/>
      <c r="EO358" s="12"/>
      <c r="EP358" s="12"/>
      <c r="EQ358" s="12"/>
      <c r="ER358" s="12"/>
      <c r="ES358" s="12"/>
      <c r="ET358" s="12"/>
      <c r="EU358" s="12"/>
      <c r="EV358" s="12"/>
      <c r="EW358" s="12"/>
      <c r="EX358" s="12"/>
      <c r="EY358" s="12"/>
      <c r="EZ358" s="12"/>
      <c r="FA358" s="12"/>
      <c r="FB358" s="12"/>
      <c r="FC358" s="12"/>
      <c r="FD358" s="12"/>
      <c r="FE358" s="12"/>
      <c r="FF358" s="12"/>
      <c r="FG358" s="12"/>
      <c r="FH358" s="12"/>
      <c r="FI358" s="12"/>
      <c r="FJ358" s="12"/>
      <c r="FK358" s="12"/>
      <c r="FL358" s="12"/>
      <c r="FM358" s="12"/>
      <c r="FN358" s="12"/>
      <c r="FO358" s="12"/>
      <c r="FP358" s="12"/>
      <c r="FQ358" s="12"/>
      <c r="FR358" s="12"/>
      <c r="FS358" s="12"/>
      <c r="FT358" s="12"/>
      <c r="FU358" s="12"/>
      <c r="FV358" s="12"/>
      <c r="FW358" s="12"/>
      <c r="FX358" s="12"/>
      <c r="FY358" s="12"/>
      <c r="FZ358" s="12"/>
      <c r="GA358" s="12"/>
      <c r="GB358" s="12"/>
      <c r="GC358" s="12"/>
      <c r="GD358" s="12"/>
      <c r="GE358" s="12"/>
      <c r="GF358" s="12"/>
      <c r="GG358" s="12"/>
      <c r="GH358" s="12"/>
      <c r="GI358" s="12"/>
      <c r="GJ358" s="12"/>
      <c r="GK358" s="12"/>
      <c r="GL358" s="12"/>
      <c r="GM358" s="12"/>
      <c r="GN358" s="12"/>
      <c r="GO358" s="12"/>
      <c r="GP358" s="12"/>
      <c r="GQ358" s="12"/>
      <c r="GR358" s="12"/>
      <c r="GS358" s="12"/>
      <c r="GT358" s="12"/>
      <c r="GU358" s="12"/>
      <c r="GV358" s="12"/>
      <c r="GW358" s="12"/>
      <c r="GX358" s="12"/>
      <c r="GY358" s="12"/>
      <c r="GZ358" s="12"/>
      <c r="HA358" s="12"/>
      <c r="HB358" s="12"/>
      <c r="HC358" s="12"/>
      <c r="HD358" s="12"/>
      <c r="HE358" s="12"/>
      <c r="HF358" s="12"/>
      <c r="HG358" s="12"/>
      <c r="HH358" s="12"/>
      <c r="HI358" s="12"/>
      <c r="HJ358" s="12"/>
      <c r="HK358" s="12"/>
      <c r="HL358" s="12"/>
      <c r="HM358" s="12"/>
      <c r="HN358" s="12"/>
      <c r="HO358" s="12"/>
      <c r="HP358" s="12"/>
      <c r="HQ358" s="12"/>
      <c r="HR358" s="12"/>
      <c r="HS358" s="12"/>
      <c r="HT358" s="12"/>
      <c r="HU358" s="12"/>
      <c r="HV358" s="12"/>
      <c r="HW358" s="12"/>
      <c r="HX358" s="12"/>
      <c r="HY358" s="12"/>
      <c r="HZ358" s="12"/>
      <c r="IA358" s="12"/>
      <c r="IB358" s="12"/>
      <c r="IC358" s="12"/>
      <c r="ID358" s="12"/>
      <c r="IE358" s="12"/>
      <c r="IF358" s="12"/>
      <c r="IG358" s="12"/>
      <c r="IH358" s="12"/>
      <c r="II358" s="12"/>
      <c r="IJ358" s="12"/>
    </row>
    <row r="359" spans="1:244" ht="73.900000000000006" customHeight="1" x14ac:dyDescent="0.2">
      <c r="A359" s="9" t="s">
        <v>23</v>
      </c>
      <c r="B359" s="9" t="s">
        <v>394</v>
      </c>
      <c r="C359" s="9" t="s">
        <v>16</v>
      </c>
      <c r="D359" s="9" t="s">
        <v>11</v>
      </c>
      <c r="E359" s="24">
        <f t="shared" si="43"/>
        <v>16</v>
      </c>
      <c r="F359" s="24">
        <v>16</v>
      </c>
      <c r="G359" s="24"/>
      <c r="H359" s="24">
        <f>I359+J359</f>
        <v>16</v>
      </c>
      <c r="I359" s="24">
        <v>16</v>
      </c>
      <c r="J359" s="24"/>
    </row>
    <row r="360" spans="1:244" ht="235.9" customHeight="1" x14ac:dyDescent="0.2">
      <c r="A360" s="17" t="s">
        <v>395</v>
      </c>
      <c r="B360" s="18" t="s">
        <v>396</v>
      </c>
      <c r="C360" s="9"/>
      <c r="D360" s="9"/>
      <c r="E360" s="22">
        <f t="shared" si="43"/>
        <v>18812</v>
      </c>
      <c r="F360" s="23">
        <f>F361+F363</f>
        <v>18812</v>
      </c>
      <c r="G360" s="22">
        <f>G361+G363</f>
        <v>0</v>
      </c>
      <c r="H360" s="22">
        <f t="shared" si="49"/>
        <v>18812</v>
      </c>
      <c r="I360" s="23">
        <f>I361+I363</f>
        <v>18812</v>
      </c>
      <c r="J360" s="22">
        <f>J361+J363</f>
        <v>0</v>
      </c>
    </row>
    <row r="361" spans="1:244" ht="171.6" customHeight="1" x14ac:dyDescent="0.2">
      <c r="A361" s="7" t="s">
        <v>699</v>
      </c>
      <c r="B361" s="9" t="s">
        <v>397</v>
      </c>
      <c r="C361" s="9"/>
      <c r="D361" s="9"/>
      <c r="E361" s="24">
        <f t="shared" si="43"/>
        <v>18662</v>
      </c>
      <c r="F361" s="25">
        <f>F362</f>
        <v>18662</v>
      </c>
      <c r="G361" s="24">
        <f>G362</f>
        <v>0</v>
      </c>
      <c r="H361" s="24">
        <f t="shared" si="49"/>
        <v>18662</v>
      </c>
      <c r="I361" s="25">
        <f>I362</f>
        <v>18662</v>
      </c>
      <c r="J361" s="24">
        <f>J362</f>
        <v>0</v>
      </c>
    </row>
    <row r="362" spans="1:244" ht="54" customHeight="1" x14ac:dyDescent="0.2">
      <c r="A362" s="7" t="s">
        <v>30</v>
      </c>
      <c r="B362" s="9" t="s">
        <v>397</v>
      </c>
      <c r="C362" s="9" t="s">
        <v>19</v>
      </c>
      <c r="D362" s="9" t="s">
        <v>398</v>
      </c>
      <c r="E362" s="24">
        <f t="shared" si="43"/>
        <v>18662</v>
      </c>
      <c r="F362" s="24">
        <v>18662</v>
      </c>
      <c r="G362" s="24"/>
      <c r="H362" s="24">
        <f>I362+J362</f>
        <v>18662</v>
      </c>
      <c r="I362" s="24">
        <v>18662</v>
      </c>
      <c r="J362" s="24"/>
    </row>
    <row r="363" spans="1:244" ht="68.25" customHeight="1" x14ac:dyDescent="0.25">
      <c r="A363" s="7" t="s">
        <v>393</v>
      </c>
      <c r="B363" s="9" t="s">
        <v>399</v>
      </c>
      <c r="C363" s="9"/>
      <c r="D363" s="9"/>
      <c r="E363" s="24">
        <f t="shared" si="43"/>
        <v>150</v>
      </c>
      <c r="F363" s="25">
        <f>F364</f>
        <v>150</v>
      </c>
      <c r="G363" s="24">
        <f>G364</f>
        <v>0</v>
      </c>
      <c r="H363" s="24">
        <f t="shared" si="49"/>
        <v>150</v>
      </c>
      <c r="I363" s="25">
        <f>I364</f>
        <v>150</v>
      </c>
      <c r="J363" s="24">
        <f>J364</f>
        <v>0</v>
      </c>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c r="AX363" s="12"/>
      <c r="AY363" s="12"/>
      <c r="AZ363" s="12"/>
      <c r="BA363" s="12"/>
      <c r="BB363" s="12"/>
      <c r="BC363" s="12"/>
      <c r="BD363" s="12"/>
      <c r="BE363" s="12"/>
      <c r="BF363" s="12"/>
      <c r="BG363" s="12"/>
      <c r="BH363" s="12"/>
      <c r="BI363" s="12"/>
      <c r="BJ363" s="12"/>
      <c r="BK363" s="12"/>
      <c r="BL363" s="12"/>
      <c r="BM363" s="12"/>
      <c r="BN363" s="12"/>
      <c r="BO363" s="12"/>
      <c r="BP363" s="12"/>
      <c r="BQ363" s="12"/>
      <c r="BR363" s="12"/>
      <c r="BS363" s="12"/>
      <c r="BT363" s="12"/>
      <c r="BU363" s="12"/>
      <c r="BV363" s="12"/>
      <c r="BW363" s="12"/>
      <c r="BX363" s="12"/>
      <c r="BY363" s="12"/>
      <c r="BZ363" s="12"/>
      <c r="CA363" s="12"/>
      <c r="CB363" s="12"/>
      <c r="CC363" s="12"/>
      <c r="CD363" s="12"/>
      <c r="CE363" s="12"/>
      <c r="CF363" s="12"/>
      <c r="CG363" s="12"/>
      <c r="CH363" s="12"/>
      <c r="CI363" s="12"/>
      <c r="CJ363" s="12"/>
      <c r="CK363" s="12"/>
      <c r="CL363" s="12"/>
      <c r="CM363" s="12"/>
      <c r="CN363" s="12"/>
      <c r="CO363" s="12"/>
      <c r="CP363" s="12"/>
      <c r="CQ363" s="12"/>
      <c r="CR363" s="12"/>
      <c r="CS363" s="12"/>
      <c r="CT363" s="12"/>
      <c r="CU363" s="12"/>
      <c r="CV363" s="12"/>
      <c r="CW363" s="12"/>
      <c r="CX363" s="12"/>
      <c r="CY363" s="12"/>
      <c r="CZ363" s="12"/>
      <c r="DA363" s="12"/>
      <c r="DB363" s="12"/>
      <c r="DC363" s="12"/>
      <c r="DD363" s="12"/>
      <c r="DE363" s="12"/>
      <c r="DF363" s="12"/>
      <c r="DG363" s="12"/>
      <c r="DH363" s="12"/>
      <c r="DI363" s="12"/>
      <c r="DJ363" s="12"/>
      <c r="DK363" s="12"/>
      <c r="DL363" s="12"/>
      <c r="DM363" s="12"/>
      <c r="DN363" s="12"/>
      <c r="DO363" s="12"/>
      <c r="DP363" s="12"/>
      <c r="DQ363" s="12"/>
      <c r="DR363" s="12"/>
      <c r="DS363" s="12"/>
      <c r="DT363" s="12"/>
      <c r="DU363" s="12"/>
      <c r="DV363" s="12"/>
      <c r="DW363" s="12"/>
      <c r="DX363" s="12"/>
      <c r="DY363" s="12"/>
      <c r="DZ363" s="12"/>
      <c r="EA363" s="12"/>
      <c r="EB363" s="12"/>
      <c r="EC363" s="12"/>
      <c r="ED363" s="12"/>
      <c r="EE363" s="12"/>
      <c r="EF363" s="12"/>
      <c r="EG363" s="12"/>
      <c r="EH363" s="12"/>
      <c r="EI363" s="12"/>
      <c r="EJ363" s="12"/>
      <c r="EK363" s="12"/>
      <c r="EL363" s="12"/>
      <c r="EM363" s="12"/>
      <c r="EN363" s="12"/>
      <c r="EO363" s="12"/>
      <c r="EP363" s="12"/>
      <c r="EQ363" s="12"/>
      <c r="ER363" s="12"/>
      <c r="ES363" s="12"/>
      <c r="ET363" s="12"/>
      <c r="EU363" s="12"/>
      <c r="EV363" s="12"/>
      <c r="EW363" s="12"/>
      <c r="EX363" s="12"/>
      <c r="EY363" s="12"/>
      <c r="EZ363" s="12"/>
      <c r="FA363" s="12"/>
      <c r="FB363" s="12"/>
      <c r="FC363" s="12"/>
      <c r="FD363" s="12"/>
      <c r="FE363" s="12"/>
      <c r="FF363" s="12"/>
      <c r="FG363" s="12"/>
      <c r="FH363" s="12"/>
      <c r="FI363" s="12"/>
      <c r="FJ363" s="12"/>
      <c r="FK363" s="12"/>
      <c r="FL363" s="12"/>
      <c r="FM363" s="12"/>
      <c r="FN363" s="12"/>
      <c r="FO363" s="12"/>
      <c r="FP363" s="12"/>
      <c r="FQ363" s="12"/>
      <c r="FR363" s="12"/>
      <c r="FS363" s="12"/>
      <c r="FT363" s="12"/>
      <c r="FU363" s="12"/>
      <c r="FV363" s="12"/>
      <c r="FW363" s="12"/>
      <c r="FX363" s="12"/>
      <c r="FY363" s="12"/>
      <c r="FZ363" s="12"/>
      <c r="GA363" s="12"/>
      <c r="GB363" s="12"/>
      <c r="GC363" s="12"/>
      <c r="GD363" s="12"/>
      <c r="GE363" s="12"/>
      <c r="GF363" s="12"/>
      <c r="GG363" s="12"/>
      <c r="GH363" s="12"/>
      <c r="GI363" s="12"/>
      <c r="GJ363" s="12"/>
      <c r="GK363" s="12"/>
      <c r="GL363" s="12"/>
      <c r="GM363" s="12"/>
      <c r="GN363" s="12"/>
      <c r="GO363" s="12"/>
      <c r="GP363" s="12"/>
      <c r="GQ363" s="12"/>
      <c r="GR363" s="12"/>
      <c r="GS363" s="12"/>
      <c r="GT363" s="12"/>
      <c r="GU363" s="12"/>
      <c r="GV363" s="12"/>
      <c r="GW363" s="12"/>
      <c r="GX363" s="12"/>
      <c r="GY363" s="12"/>
      <c r="GZ363" s="12"/>
      <c r="HA363" s="12"/>
      <c r="HB363" s="12"/>
      <c r="HC363" s="12"/>
      <c r="HD363" s="12"/>
      <c r="HE363" s="12"/>
      <c r="HF363" s="12"/>
      <c r="HG363" s="12"/>
      <c r="HH363" s="12"/>
      <c r="HI363" s="12"/>
      <c r="HJ363" s="12"/>
      <c r="HK363" s="12"/>
      <c r="HL363" s="12"/>
      <c r="HM363" s="12"/>
      <c r="HN363" s="12"/>
      <c r="HO363" s="12"/>
      <c r="HP363" s="12"/>
      <c r="HQ363" s="12"/>
      <c r="HR363" s="12"/>
      <c r="HS363" s="12"/>
      <c r="HT363" s="12"/>
      <c r="HU363" s="12"/>
      <c r="HV363" s="12"/>
      <c r="HW363" s="12"/>
      <c r="HX363" s="12"/>
      <c r="HY363" s="12"/>
      <c r="HZ363" s="12"/>
      <c r="IA363" s="12"/>
      <c r="IB363" s="12"/>
      <c r="IC363" s="12"/>
      <c r="ID363" s="12"/>
      <c r="IE363" s="12"/>
      <c r="IF363" s="12"/>
      <c r="IG363" s="12"/>
      <c r="IH363" s="12"/>
      <c r="II363" s="12"/>
      <c r="IJ363" s="12"/>
    </row>
    <row r="364" spans="1:244" ht="68.25" customHeight="1" x14ac:dyDescent="0.2">
      <c r="A364" s="9" t="s">
        <v>23</v>
      </c>
      <c r="B364" s="9" t="s">
        <v>399</v>
      </c>
      <c r="C364" s="9" t="s">
        <v>16</v>
      </c>
      <c r="D364" s="9" t="s">
        <v>398</v>
      </c>
      <c r="E364" s="24">
        <f t="shared" si="43"/>
        <v>150</v>
      </c>
      <c r="F364" s="24">
        <v>150</v>
      </c>
      <c r="G364" s="24"/>
      <c r="H364" s="24">
        <f>I364+J364</f>
        <v>150</v>
      </c>
      <c r="I364" s="24">
        <v>150</v>
      </c>
      <c r="J364" s="24"/>
    </row>
    <row r="365" spans="1:244" ht="390.75" customHeight="1" x14ac:dyDescent="0.2">
      <c r="A365" s="42" t="s">
        <v>700</v>
      </c>
      <c r="B365" s="18" t="s">
        <v>400</v>
      </c>
      <c r="C365" s="9"/>
      <c r="D365" s="9"/>
      <c r="E365" s="22">
        <f t="shared" si="43"/>
        <v>436</v>
      </c>
      <c r="F365" s="23">
        <f>F366+F368</f>
        <v>436</v>
      </c>
      <c r="G365" s="22">
        <f>G366+G368</f>
        <v>0</v>
      </c>
      <c r="H365" s="22">
        <f t="shared" si="49"/>
        <v>436</v>
      </c>
      <c r="I365" s="23">
        <f>I366+I368</f>
        <v>436</v>
      </c>
      <c r="J365" s="22">
        <f>J366+J368</f>
        <v>0</v>
      </c>
    </row>
    <row r="366" spans="1:244" ht="85.5" customHeight="1" x14ac:dyDescent="0.2">
      <c r="A366" s="7" t="s">
        <v>401</v>
      </c>
      <c r="B366" s="9" t="s">
        <v>402</v>
      </c>
      <c r="C366" s="9"/>
      <c r="D366" s="9"/>
      <c r="E366" s="24">
        <f t="shared" si="43"/>
        <v>432</v>
      </c>
      <c r="F366" s="25">
        <f>F367</f>
        <v>432</v>
      </c>
      <c r="G366" s="24">
        <f>G367</f>
        <v>0</v>
      </c>
      <c r="H366" s="24">
        <f t="shared" si="49"/>
        <v>432</v>
      </c>
      <c r="I366" s="25">
        <f>I367</f>
        <v>432</v>
      </c>
      <c r="J366" s="24">
        <f>J367</f>
        <v>0</v>
      </c>
    </row>
    <row r="367" spans="1:244" ht="48.75" customHeight="1" x14ac:dyDescent="0.2">
      <c r="A367" s="7" t="s">
        <v>30</v>
      </c>
      <c r="B367" s="9" t="s">
        <v>402</v>
      </c>
      <c r="C367" s="9" t="s">
        <v>19</v>
      </c>
      <c r="D367" s="9" t="s">
        <v>11</v>
      </c>
      <c r="E367" s="24">
        <f t="shared" si="43"/>
        <v>432</v>
      </c>
      <c r="F367" s="24">
        <v>432</v>
      </c>
      <c r="G367" s="24"/>
      <c r="H367" s="24">
        <f>I367+J367</f>
        <v>432</v>
      </c>
      <c r="I367" s="24">
        <v>432</v>
      </c>
      <c r="J367" s="24"/>
    </row>
    <row r="368" spans="1:244" ht="72" customHeight="1" x14ac:dyDescent="0.2">
      <c r="A368" s="7" t="s">
        <v>393</v>
      </c>
      <c r="B368" s="9" t="s">
        <v>613</v>
      </c>
      <c r="C368" s="9"/>
      <c r="D368" s="9"/>
      <c r="E368" s="24">
        <f t="shared" si="43"/>
        <v>4</v>
      </c>
      <c r="F368" s="25">
        <f>F369</f>
        <v>4</v>
      </c>
      <c r="G368" s="24">
        <f>G369</f>
        <v>0</v>
      </c>
      <c r="H368" s="24">
        <f t="shared" si="49"/>
        <v>4</v>
      </c>
      <c r="I368" s="25">
        <f>I369</f>
        <v>4</v>
      </c>
      <c r="J368" s="24">
        <f>J369</f>
        <v>0</v>
      </c>
    </row>
    <row r="369" spans="1:244" ht="79.5" customHeight="1" x14ac:dyDescent="0.2">
      <c r="A369" s="9" t="s">
        <v>23</v>
      </c>
      <c r="B369" s="9" t="s">
        <v>613</v>
      </c>
      <c r="C369" s="9" t="s">
        <v>16</v>
      </c>
      <c r="D369" s="9" t="s">
        <v>11</v>
      </c>
      <c r="E369" s="24">
        <f t="shared" si="43"/>
        <v>4</v>
      </c>
      <c r="F369" s="24">
        <v>4</v>
      </c>
      <c r="G369" s="24"/>
      <c r="H369" s="24">
        <f>I369+J369</f>
        <v>4</v>
      </c>
      <c r="I369" s="24">
        <v>4</v>
      </c>
      <c r="J369" s="24"/>
    </row>
    <row r="370" spans="1:244" ht="102" customHeight="1" x14ac:dyDescent="0.2">
      <c r="A370" s="26" t="s">
        <v>403</v>
      </c>
      <c r="B370" s="18" t="s">
        <v>404</v>
      </c>
      <c r="C370" s="9"/>
      <c r="D370" s="9"/>
      <c r="E370" s="22">
        <f>F370+G370</f>
        <v>134</v>
      </c>
      <c r="F370" s="23">
        <f>F371</f>
        <v>134</v>
      </c>
      <c r="G370" s="22">
        <f>G371</f>
        <v>0</v>
      </c>
      <c r="H370" s="22">
        <f>I370+J370</f>
        <v>134</v>
      </c>
      <c r="I370" s="23">
        <f>I371</f>
        <v>134</v>
      </c>
      <c r="J370" s="22">
        <f>J371</f>
        <v>0</v>
      </c>
    </row>
    <row r="371" spans="1:244" ht="133.5" customHeight="1" x14ac:dyDescent="0.2">
      <c r="A371" s="7" t="s">
        <v>405</v>
      </c>
      <c r="B371" s="9" t="s">
        <v>406</v>
      </c>
      <c r="C371" s="9"/>
      <c r="D371" s="9"/>
      <c r="E371" s="24">
        <f>F371+G371</f>
        <v>134</v>
      </c>
      <c r="F371" s="24">
        <f>F372</f>
        <v>134</v>
      </c>
      <c r="G371" s="24">
        <f>G372</f>
        <v>0</v>
      </c>
      <c r="H371" s="24">
        <f>I371+J371</f>
        <v>134</v>
      </c>
      <c r="I371" s="24">
        <f>I372</f>
        <v>134</v>
      </c>
      <c r="J371" s="24">
        <f>J372</f>
        <v>0</v>
      </c>
    </row>
    <row r="372" spans="1:244" ht="64.5" customHeight="1" x14ac:dyDescent="0.2">
      <c r="A372" s="7" t="s">
        <v>30</v>
      </c>
      <c r="B372" s="9" t="s">
        <v>406</v>
      </c>
      <c r="C372" s="9" t="s">
        <v>19</v>
      </c>
      <c r="D372" s="9" t="s">
        <v>11</v>
      </c>
      <c r="E372" s="24">
        <f>F372+G372</f>
        <v>134</v>
      </c>
      <c r="F372" s="24">
        <v>134</v>
      </c>
      <c r="G372" s="24"/>
      <c r="H372" s="24">
        <f t="shared" ref="H372" si="50">I372+J372</f>
        <v>134</v>
      </c>
      <c r="I372" s="24">
        <v>134</v>
      </c>
      <c r="J372" s="24"/>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c r="AK372" s="33"/>
      <c r="AL372" s="33"/>
      <c r="AM372" s="33"/>
      <c r="AN372" s="33"/>
      <c r="AO372" s="33"/>
      <c r="AP372" s="33"/>
      <c r="AQ372" s="33"/>
      <c r="AR372" s="33"/>
      <c r="AS372" s="33"/>
      <c r="AT372" s="33"/>
      <c r="AU372" s="33"/>
      <c r="AV372" s="33"/>
      <c r="AW372" s="33"/>
      <c r="AX372" s="33"/>
      <c r="AY372" s="33"/>
      <c r="AZ372" s="33"/>
      <c r="BA372" s="33"/>
      <c r="BB372" s="33"/>
      <c r="BC372" s="33"/>
      <c r="BD372" s="33"/>
      <c r="BE372" s="33"/>
      <c r="BF372" s="33"/>
      <c r="BG372" s="33"/>
      <c r="BH372" s="33"/>
      <c r="BI372" s="33"/>
      <c r="BJ372" s="33"/>
      <c r="BK372" s="33"/>
      <c r="BL372" s="33"/>
      <c r="BM372" s="33"/>
      <c r="BN372" s="33"/>
      <c r="BO372" s="33"/>
      <c r="BP372" s="33"/>
      <c r="BQ372" s="33"/>
      <c r="BR372" s="33"/>
      <c r="BS372" s="33"/>
      <c r="BT372" s="33"/>
      <c r="BU372" s="33"/>
      <c r="BV372" s="33"/>
      <c r="BW372" s="33"/>
      <c r="BX372" s="33"/>
      <c r="BY372" s="33"/>
      <c r="BZ372" s="33"/>
      <c r="CA372" s="33"/>
      <c r="CB372" s="33"/>
      <c r="CC372" s="33"/>
      <c r="CD372" s="33"/>
      <c r="CE372" s="33"/>
      <c r="CF372" s="33"/>
      <c r="CG372" s="33"/>
      <c r="CH372" s="33"/>
      <c r="CI372" s="33"/>
      <c r="CJ372" s="33"/>
      <c r="CK372" s="33"/>
      <c r="CL372" s="33"/>
      <c r="CM372" s="33"/>
      <c r="CN372" s="33"/>
      <c r="CO372" s="33"/>
      <c r="CP372" s="33"/>
      <c r="CQ372" s="33"/>
      <c r="CR372" s="33"/>
      <c r="CS372" s="33"/>
      <c r="CT372" s="33"/>
      <c r="CU372" s="33"/>
      <c r="CV372" s="33"/>
      <c r="CW372" s="33"/>
      <c r="CX372" s="33"/>
      <c r="CY372" s="33"/>
      <c r="CZ372" s="33"/>
      <c r="DA372" s="33"/>
      <c r="DB372" s="33"/>
      <c r="DC372" s="33"/>
      <c r="DD372" s="33"/>
      <c r="DE372" s="33"/>
      <c r="DF372" s="33"/>
      <c r="DG372" s="33"/>
      <c r="DH372" s="33"/>
      <c r="DI372" s="33"/>
      <c r="DJ372" s="33"/>
      <c r="DK372" s="33"/>
      <c r="DL372" s="33"/>
      <c r="DM372" s="33"/>
      <c r="DN372" s="33"/>
      <c r="DO372" s="33"/>
      <c r="DP372" s="33"/>
      <c r="DQ372" s="33"/>
      <c r="DR372" s="33"/>
      <c r="DS372" s="33"/>
      <c r="DT372" s="33"/>
      <c r="DU372" s="33"/>
      <c r="DV372" s="33"/>
      <c r="DW372" s="33"/>
      <c r="DX372" s="33"/>
      <c r="DY372" s="33"/>
      <c r="DZ372" s="33"/>
      <c r="EA372" s="33"/>
      <c r="EB372" s="33"/>
      <c r="EC372" s="33"/>
      <c r="ED372" s="33"/>
      <c r="EE372" s="33"/>
      <c r="EF372" s="33"/>
      <c r="EG372" s="33"/>
      <c r="EH372" s="33"/>
      <c r="EI372" s="33"/>
      <c r="EJ372" s="33"/>
      <c r="EK372" s="33"/>
      <c r="EL372" s="33"/>
      <c r="EM372" s="33"/>
      <c r="EN372" s="33"/>
      <c r="EO372" s="33"/>
      <c r="EP372" s="33"/>
      <c r="EQ372" s="33"/>
      <c r="ER372" s="33"/>
      <c r="ES372" s="33"/>
      <c r="ET372" s="33"/>
      <c r="EU372" s="33"/>
      <c r="EV372" s="33"/>
      <c r="EW372" s="33"/>
      <c r="EX372" s="33"/>
      <c r="EY372" s="33"/>
      <c r="EZ372" s="33"/>
      <c r="FA372" s="33"/>
      <c r="FB372" s="33"/>
      <c r="FC372" s="33"/>
      <c r="FD372" s="33"/>
      <c r="FE372" s="33"/>
      <c r="FF372" s="33"/>
      <c r="FG372" s="33"/>
      <c r="FH372" s="33"/>
      <c r="FI372" s="33"/>
      <c r="FJ372" s="33"/>
      <c r="FK372" s="33"/>
      <c r="FL372" s="33"/>
      <c r="FM372" s="33"/>
      <c r="FN372" s="33"/>
      <c r="FO372" s="33"/>
      <c r="FP372" s="33"/>
      <c r="FQ372" s="33"/>
      <c r="FR372" s="33"/>
      <c r="FS372" s="33"/>
      <c r="FT372" s="33"/>
      <c r="FU372" s="33"/>
      <c r="FV372" s="33"/>
      <c r="FW372" s="33"/>
      <c r="FX372" s="33"/>
      <c r="FY372" s="33"/>
      <c r="FZ372" s="33"/>
      <c r="GA372" s="33"/>
      <c r="GB372" s="33"/>
      <c r="GC372" s="33"/>
      <c r="GD372" s="33"/>
      <c r="GE372" s="33"/>
      <c r="GF372" s="33"/>
      <c r="GG372" s="33"/>
      <c r="GH372" s="33"/>
      <c r="GI372" s="33"/>
      <c r="GJ372" s="33"/>
      <c r="GK372" s="33"/>
      <c r="GL372" s="33"/>
      <c r="GM372" s="33"/>
      <c r="GN372" s="33"/>
      <c r="GO372" s="33"/>
      <c r="GP372" s="33"/>
      <c r="GQ372" s="33"/>
      <c r="GR372" s="33"/>
      <c r="GS372" s="33"/>
      <c r="GT372" s="33"/>
      <c r="GU372" s="33"/>
      <c r="GV372" s="33"/>
      <c r="GW372" s="33"/>
      <c r="GX372" s="33"/>
      <c r="GY372" s="33"/>
      <c r="GZ372" s="33"/>
      <c r="HA372" s="33"/>
      <c r="HB372" s="33"/>
      <c r="HC372" s="33"/>
      <c r="HD372" s="33"/>
      <c r="HE372" s="33"/>
      <c r="HF372" s="33"/>
      <c r="HG372" s="33"/>
      <c r="HH372" s="33"/>
      <c r="HI372" s="33"/>
      <c r="HJ372" s="33"/>
      <c r="HK372" s="33"/>
      <c r="HL372" s="33"/>
      <c r="HM372" s="33"/>
      <c r="HN372" s="33"/>
      <c r="HO372" s="33"/>
      <c r="HP372" s="33"/>
      <c r="HQ372" s="33"/>
      <c r="HR372" s="33"/>
      <c r="HS372" s="33"/>
      <c r="HT372" s="33"/>
      <c r="HU372" s="33"/>
      <c r="HV372" s="33"/>
      <c r="HW372" s="33"/>
      <c r="HX372" s="33"/>
      <c r="HY372" s="33"/>
      <c r="HZ372" s="33"/>
      <c r="IA372" s="33"/>
      <c r="IB372" s="33"/>
      <c r="IC372" s="33"/>
      <c r="ID372" s="33"/>
      <c r="IE372" s="33"/>
      <c r="IF372" s="33"/>
      <c r="IG372" s="33"/>
      <c r="IH372" s="33"/>
      <c r="II372" s="33"/>
      <c r="IJ372" s="33"/>
    </row>
    <row r="373" spans="1:244" ht="408.75" customHeight="1" x14ac:dyDescent="0.2">
      <c r="A373" s="43" t="s">
        <v>969</v>
      </c>
      <c r="B373" s="18" t="s">
        <v>408</v>
      </c>
      <c r="C373" s="9"/>
      <c r="D373" s="9"/>
      <c r="E373" s="22">
        <f t="shared" ref="E373:E430" si="51">F373+G373</f>
        <v>101</v>
      </c>
      <c r="F373" s="23">
        <f>F376+F374</f>
        <v>101</v>
      </c>
      <c r="G373" s="23">
        <f>G376+G374</f>
        <v>0</v>
      </c>
      <c r="H373" s="22">
        <f t="shared" ref="H373:H432" si="52">I373+J373</f>
        <v>101</v>
      </c>
      <c r="I373" s="23">
        <f>I376+I374</f>
        <v>101</v>
      </c>
      <c r="J373" s="23">
        <f>J376+J374</f>
        <v>0</v>
      </c>
    </row>
    <row r="374" spans="1:244" ht="69.75" customHeight="1" x14ac:dyDescent="0.2">
      <c r="A374" s="7" t="s">
        <v>393</v>
      </c>
      <c r="B374" s="9" t="s">
        <v>910</v>
      </c>
      <c r="C374" s="9"/>
      <c r="D374" s="9"/>
      <c r="E374" s="24">
        <f t="shared" si="51"/>
        <v>1</v>
      </c>
      <c r="F374" s="25">
        <f>F375</f>
        <v>1</v>
      </c>
      <c r="G374" s="25">
        <f>G375</f>
        <v>0</v>
      </c>
      <c r="H374" s="24">
        <f t="shared" si="52"/>
        <v>1</v>
      </c>
      <c r="I374" s="25">
        <f>I375</f>
        <v>1</v>
      </c>
      <c r="J374" s="25">
        <f>J375</f>
        <v>0</v>
      </c>
    </row>
    <row r="375" spans="1:244" ht="74.25" customHeight="1" x14ac:dyDescent="0.2">
      <c r="A375" s="9" t="s">
        <v>23</v>
      </c>
      <c r="B375" s="9" t="s">
        <v>910</v>
      </c>
      <c r="C375" s="9" t="s">
        <v>16</v>
      </c>
      <c r="D375" s="9" t="s">
        <v>11</v>
      </c>
      <c r="E375" s="24">
        <f t="shared" si="51"/>
        <v>1</v>
      </c>
      <c r="F375" s="25">
        <v>1</v>
      </c>
      <c r="G375" s="24"/>
      <c r="H375" s="24">
        <f t="shared" si="52"/>
        <v>1</v>
      </c>
      <c r="I375" s="25">
        <v>1</v>
      </c>
      <c r="J375" s="24"/>
    </row>
    <row r="376" spans="1:244" s="33" customFormat="1" ht="387.75" customHeight="1" x14ac:dyDescent="0.2">
      <c r="A376" s="44" t="s">
        <v>970</v>
      </c>
      <c r="B376" s="9" t="s">
        <v>409</v>
      </c>
      <c r="C376" s="9"/>
      <c r="D376" s="9"/>
      <c r="E376" s="24">
        <f t="shared" si="51"/>
        <v>100</v>
      </c>
      <c r="F376" s="25">
        <f>F377</f>
        <v>100</v>
      </c>
      <c r="G376" s="24">
        <f>G377</f>
        <v>0</v>
      </c>
      <c r="H376" s="24">
        <f t="shared" si="52"/>
        <v>100</v>
      </c>
      <c r="I376" s="25">
        <f>I377</f>
        <v>100</v>
      </c>
      <c r="J376" s="24">
        <f>J377</f>
        <v>0</v>
      </c>
    </row>
    <row r="377" spans="1:244" ht="46.5" customHeight="1" x14ac:dyDescent="0.25">
      <c r="A377" s="7" t="s">
        <v>30</v>
      </c>
      <c r="B377" s="9" t="s">
        <v>409</v>
      </c>
      <c r="C377" s="9" t="s">
        <v>19</v>
      </c>
      <c r="D377" s="9" t="s">
        <v>11</v>
      </c>
      <c r="E377" s="24">
        <f t="shared" si="51"/>
        <v>100</v>
      </c>
      <c r="F377" s="25">
        <v>100</v>
      </c>
      <c r="G377" s="24"/>
      <c r="H377" s="24">
        <f t="shared" si="52"/>
        <v>100</v>
      </c>
      <c r="I377" s="25">
        <v>100</v>
      </c>
      <c r="J377" s="24"/>
      <c r="K377" s="45"/>
      <c r="L377" s="45"/>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c r="AJ377" s="45"/>
      <c r="AK377" s="45"/>
      <c r="AL377" s="45"/>
      <c r="AM377" s="45"/>
      <c r="AN377" s="45"/>
      <c r="AO377" s="45"/>
      <c r="AP377" s="45"/>
      <c r="AQ377" s="45"/>
      <c r="AR377" s="45"/>
      <c r="AS377" s="45"/>
      <c r="AT377" s="45"/>
      <c r="AU377" s="45"/>
      <c r="AV377" s="45"/>
      <c r="AW377" s="45"/>
      <c r="AX377" s="45"/>
      <c r="AY377" s="45"/>
      <c r="AZ377" s="45"/>
      <c r="BA377" s="45"/>
      <c r="BB377" s="45"/>
      <c r="BC377" s="45"/>
      <c r="BD377" s="45"/>
      <c r="BE377" s="45"/>
      <c r="BF377" s="45"/>
      <c r="BG377" s="45"/>
      <c r="BH377" s="45"/>
      <c r="BI377" s="45"/>
      <c r="BJ377" s="45"/>
      <c r="BK377" s="45"/>
      <c r="BL377" s="45"/>
      <c r="BM377" s="45"/>
      <c r="BN377" s="45"/>
      <c r="BO377" s="45"/>
      <c r="BP377" s="45"/>
      <c r="BQ377" s="45"/>
      <c r="BR377" s="45"/>
      <c r="BS377" s="45"/>
      <c r="BT377" s="45"/>
      <c r="BU377" s="45"/>
      <c r="BV377" s="45"/>
      <c r="BW377" s="45"/>
      <c r="BX377" s="45"/>
      <c r="BY377" s="45"/>
      <c r="BZ377" s="45"/>
      <c r="CA377" s="45"/>
      <c r="CB377" s="45"/>
      <c r="CC377" s="45"/>
      <c r="CD377" s="45"/>
      <c r="CE377" s="45"/>
      <c r="CF377" s="45"/>
      <c r="CG377" s="45"/>
      <c r="CH377" s="45"/>
      <c r="CI377" s="45"/>
      <c r="CJ377" s="45"/>
      <c r="CK377" s="45"/>
      <c r="CL377" s="45"/>
      <c r="CM377" s="45"/>
      <c r="CN377" s="45"/>
      <c r="CO377" s="45"/>
      <c r="CP377" s="45"/>
      <c r="CQ377" s="45"/>
      <c r="CR377" s="45"/>
      <c r="CS377" s="45"/>
      <c r="CT377" s="45"/>
      <c r="CU377" s="45"/>
      <c r="CV377" s="45"/>
      <c r="CW377" s="45"/>
      <c r="CX377" s="45"/>
      <c r="CY377" s="45"/>
      <c r="CZ377" s="45"/>
      <c r="DA377" s="45"/>
      <c r="DB377" s="45"/>
      <c r="DC377" s="45"/>
      <c r="DD377" s="45"/>
      <c r="DE377" s="45"/>
      <c r="DF377" s="45"/>
      <c r="DG377" s="45"/>
      <c r="DH377" s="45"/>
      <c r="DI377" s="45"/>
      <c r="DJ377" s="45"/>
      <c r="DK377" s="45"/>
      <c r="DL377" s="45"/>
      <c r="DM377" s="45"/>
      <c r="DN377" s="45"/>
      <c r="DO377" s="45"/>
      <c r="DP377" s="45"/>
      <c r="DQ377" s="45"/>
      <c r="DR377" s="45"/>
      <c r="DS377" s="45"/>
      <c r="DT377" s="45"/>
      <c r="DU377" s="45"/>
      <c r="DV377" s="45"/>
      <c r="DW377" s="45"/>
      <c r="DX377" s="45"/>
      <c r="DY377" s="45"/>
      <c r="DZ377" s="45"/>
      <c r="EA377" s="45"/>
      <c r="EB377" s="45"/>
      <c r="EC377" s="45"/>
      <c r="ED377" s="45"/>
      <c r="EE377" s="45"/>
      <c r="EF377" s="45"/>
      <c r="EG377" s="45"/>
      <c r="EH377" s="45"/>
      <c r="EI377" s="45"/>
      <c r="EJ377" s="45"/>
      <c r="EK377" s="45"/>
      <c r="EL377" s="45"/>
      <c r="EM377" s="45"/>
      <c r="EN377" s="45"/>
      <c r="EO377" s="45"/>
      <c r="EP377" s="45"/>
      <c r="EQ377" s="45"/>
      <c r="ER377" s="45"/>
      <c r="ES377" s="45"/>
      <c r="ET377" s="45"/>
      <c r="EU377" s="45"/>
      <c r="EV377" s="45"/>
      <c r="EW377" s="45"/>
      <c r="EX377" s="45"/>
      <c r="EY377" s="45"/>
      <c r="EZ377" s="45"/>
      <c r="FA377" s="45"/>
      <c r="FB377" s="45"/>
      <c r="FC377" s="45"/>
      <c r="FD377" s="45"/>
      <c r="FE377" s="45"/>
      <c r="FF377" s="45"/>
      <c r="FG377" s="45"/>
      <c r="FH377" s="45"/>
      <c r="FI377" s="45"/>
      <c r="FJ377" s="45"/>
      <c r="FK377" s="45"/>
      <c r="FL377" s="45"/>
      <c r="FM377" s="45"/>
      <c r="FN377" s="45"/>
      <c r="FO377" s="45"/>
      <c r="FP377" s="45"/>
      <c r="FQ377" s="45"/>
      <c r="FR377" s="45"/>
      <c r="FS377" s="45"/>
      <c r="FT377" s="45"/>
      <c r="FU377" s="45"/>
      <c r="FV377" s="45"/>
      <c r="FW377" s="45"/>
      <c r="FX377" s="45"/>
      <c r="FY377" s="45"/>
      <c r="FZ377" s="45"/>
      <c r="GA377" s="45"/>
      <c r="GB377" s="45"/>
      <c r="GC377" s="45"/>
      <c r="GD377" s="45"/>
      <c r="GE377" s="45"/>
      <c r="GF377" s="45"/>
      <c r="GG377" s="45"/>
      <c r="GH377" s="45"/>
      <c r="GI377" s="45"/>
      <c r="GJ377" s="45"/>
      <c r="GK377" s="45"/>
      <c r="GL377" s="45"/>
      <c r="GM377" s="45"/>
      <c r="GN377" s="45"/>
      <c r="GO377" s="45"/>
      <c r="GP377" s="45"/>
      <c r="GQ377" s="45"/>
      <c r="GR377" s="45"/>
      <c r="GS377" s="45"/>
      <c r="GT377" s="45"/>
      <c r="GU377" s="45"/>
      <c r="GV377" s="45"/>
      <c r="GW377" s="45"/>
      <c r="GX377" s="45"/>
      <c r="GY377" s="45"/>
      <c r="GZ377" s="45"/>
      <c r="HA377" s="45"/>
      <c r="HB377" s="45"/>
      <c r="HC377" s="45"/>
      <c r="HD377" s="45"/>
      <c r="HE377" s="45"/>
      <c r="HF377" s="45"/>
      <c r="HG377" s="45"/>
      <c r="HH377" s="45"/>
      <c r="HI377" s="45"/>
      <c r="HJ377" s="45"/>
      <c r="HK377" s="45"/>
      <c r="HL377" s="45"/>
      <c r="HM377" s="45"/>
      <c r="HN377" s="45"/>
      <c r="HO377" s="45"/>
      <c r="HP377" s="45"/>
      <c r="HQ377" s="45"/>
      <c r="HR377" s="45"/>
      <c r="HS377" s="45"/>
      <c r="HT377" s="45"/>
      <c r="HU377" s="45"/>
      <c r="HV377" s="45"/>
      <c r="HW377" s="45"/>
      <c r="HX377" s="45"/>
      <c r="HY377" s="45"/>
      <c r="HZ377" s="45"/>
      <c r="IA377" s="45"/>
      <c r="IB377" s="45"/>
      <c r="IC377" s="45"/>
      <c r="ID377" s="45"/>
      <c r="IE377" s="45"/>
      <c r="IF377" s="45"/>
      <c r="IG377" s="45"/>
      <c r="IH377" s="45"/>
      <c r="II377" s="45"/>
      <c r="IJ377" s="45"/>
    </row>
    <row r="378" spans="1:244" ht="99" customHeight="1" x14ac:dyDescent="0.25">
      <c r="A378" s="26" t="s">
        <v>410</v>
      </c>
      <c r="B378" s="18" t="s">
        <v>411</v>
      </c>
      <c r="C378" s="9"/>
      <c r="D378" s="9"/>
      <c r="E378" s="22">
        <f t="shared" si="51"/>
        <v>152</v>
      </c>
      <c r="F378" s="23">
        <f>F379</f>
        <v>152</v>
      </c>
      <c r="G378" s="22">
        <f>G379</f>
        <v>0</v>
      </c>
      <c r="H378" s="22">
        <f t="shared" si="52"/>
        <v>152</v>
      </c>
      <c r="I378" s="23">
        <f>I379</f>
        <v>152</v>
      </c>
      <c r="J378" s="22">
        <f>J379</f>
        <v>0</v>
      </c>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c r="AX378" s="12"/>
      <c r="AY378" s="12"/>
      <c r="AZ378" s="12"/>
      <c r="BA378" s="12"/>
      <c r="BB378" s="12"/>
      <c r="BC378" s="12"/>
      <c r="BD378" s="12"/>
      <c r="BE378" s="12"/>
      <c r="BF378" s="12"/>
      <c r="BG378" s="12"/>
      <c r="BH378" s="12"/>
      <c r="BI378" s="12"/>
      <c r="BJ378" s="12"/>
      <c r="BK378" s="12"/>
      <c r="BL378" s="12"/>
      <c r="BM378" s="12"/>
      <c r="BN378" s="12"/>
      <c r="BO378" s="12"/>
      <c r="BP378" s="12"/>
      <c r="BQ378" s="12"/>
      <c r="BR378" s="12"/>
      <c r="BS378" s="12"/>
      <c r="BT378" s="12"/>
      <c r="BU378" s="12"/>
      <c r="BV378" s="12"/>
      <c r="BW378" s="12"/>
      <c r="BX378" s="12"/>
      <c r="BY378" s="12"/>
      <c r="BZ378" s="12"/>
      <c r="CA378" s="12"/>
      <c r="CB378" s="12"/>
      <c r="CC378" s="12"/>
      <c r="CD378" s="12"/>
      <c r="CE378" s="12"/>
      <c r="CF378" s="12"/>
      <c r="CG378" s="12"/>
      <c r="CH378" s="12"/>
      <c r="CI378" s="12"/>
      <c r="CJ378" s="12"/>
      <c r="CK378" s="12"/>
      <c r="CL378" s="12"/>
      <c r="CM378" s="12"/>
      <c r="CN378" s="12"/>
      <c r="CO378" s="12"/>
      <c r="CP378" s="12"/>
      <c r="CQ378" s="12"/>
      <c r="CR378" s="12"/>
      <c r="CS378" s="12"/>
      <c r="CT378" s="12"/>
      <c r="CU378" s="12"/>
      <c r="CV378" s="12"/>
      <c r="CW378" s="12"/>
      <c r="CX378" s="12"/>
      <c r="CY378" s="12"/>
      <c r="CZ378" s="12"/>
      <c r="DA378" s="12"/>
      <c r="DB378" s="12"/>
      <c r="DC378" s="12"/>
      <c r="DD378" s="12"/>
      <c r="DE378" s="12"/>
      <c r="DF378" s="12"/>
      <c r="DG378" s="12"/>
      <c r="DH378" s="12"/>
      <c r="DI378" s="12"/>
      <c r="DJ378" s="12"/>
      <c r="DK378" s="12"/>
      <c r="DL378" s="12"/>
      <c r="DM378" s="12"/>
      <c r="DN378" s="12"/>
      <c r="DO378" s="12"/>
      <c r="DP378" s="12"/>
      <c r="DQ378" s="12"/>
      <c r="DR378" s="12"/>
      <c r="DS378" s="12"/>
      <c r="DT378" s="12"/>
      <c r="DU378" s="12"/>
      <c r="DV378" s="12"/>
      <c r="DW378" s="12"/>
      <c r="DX378" s="12"/>
      <c r="DY378" s="12"/>
      <c r="DZ378" s="12"/>
      <c r="EA378" s="12"/>
      <c r="EB378" s="12"/>
      <c r="EC378" s="12"/>
      <c r="ED378" s="12"/>
      <c r="EE378" s="12"/>
      <c r="EF378" s="12"/>
      <c r="EG378" s="12"/>
      <c r="EH378" s="12"/>
      <c r="EI378" s="12"/>
      <c r="EJ378" s="12"/>
      <c r="EK378" s="12"/>
      <c r="EL378" s="12"/>
      <c r="EM378" s="12"/>
      <c r="EN378" s="12"/>
      <c r="EO378" s="12"/>
      <c r="EP378" s="12"/>
      <c r="EQ378" s="12"/>
      <c r="ER378" s="12"/>
      <c r="ES378" s="12"/>
      <c r="ET378" s="12"/>
      <c r="EU378" s="12"/>
      <c r="EV378" s="12"/>
      <c r="EW378" s="12"/>
      <c r="EX378" s="12"/>
      <c r="EY378" s="12"/>
      <c r="EZ378" s="12"/>
      <c r="FA378" s="12"/>
      <c r="FB378" s="12"/>
      <c r="FC378" s="12"/>
      <c r="FD378" s="12"/>
      <c r="FE378" s="12"/>
      <c r="FF378" s="12"/>
      <c r="FG378" s="12"/>
      <c r="FH378" s="12"/>
      <c r="FI378" s="12"/>
      <c r="FJ378" s="12"/>
      <c r="FK378" s="12"/>
      <c r="FL378" s="12"/>
      <c r="FM378" s="12"/>
      <c r="FN378" s="12"/>
      <c r="FO378" s="12"/>
      <c r="FP378" s="12"/>
      <c r="FQ378" s="12"/>
      <c r="FR378" s="12"/>
      <c r="FS378" s="12"/>
      <c r="FT378" s="12"/>
      <c r="FU378" s="12"/>
      <c r="FV378" s="12"/>
      <c r="FW378" s="12"/>
      <c r="FX378" s="12"/>
      <c r="FY378" s="12"/>
      <c r="FZ378" s="12"/>
      <c r="GA378" s="12"/>
      <c r="GB378" s="12"/>
      <c r="GC378" s="12"/>
      <c r="GD378" s="12"/>
      <c r="GE378" s="12"/>
      <c r="GF378" s="12"/>
      <c r="GG378" s="12"/>
      <c r="GH378" s="12"/>
      <c r="GI378" s="12"/>
      <c r="GJ378" s="12"/>
      <c r="GK378" s="12"/>
      <c r="GL378" s="12"/>
      <c r="GM378" s="12"/>
      <c r="GN378" s="12"/>
      <c r="GO378" s="12"/>
      <c r="GP378" s="12"/>
      <c r="GQ378" s="12"/>
      <c r="GR378" s="12"/>
      <c r="GS378" s="12"/>
      <c r="GT378" s="12"/>
      <c r="GU378" s="12"/>
      <c r="GV378" s="12"/>
      <c r="GW378" s="12"/>
      <c r="GX378" s="12"/>
      <c r="GY378" s="12"/>
      <c r="GZ378" s="12"/>
      <c r="HA378" s="12"/>
      <c r="HB378" s="12"/>
      <c r="HC378" s="12"/>
      <c r="HD378" s="12"/>
      <c r="HE378" s="12"/>
      <c r="HF378" s="12"/>
      <c r="HG378" s="12"/>
      <c r="HH378" s="12"/>
      <c r="HI378" s="12"/>
      <c r="HJ378" s="12"/>
      <c r="HK378" s="12"/>
      <c r="HL378" s="12"/>
      <c r="HM378" s="12"/>
      <c r="HN378" s="12"/>
      <c r="HO378" s="12"/>
      <c r="HP378" s="12"/>
      <c r="HQ378" s="12"/>
      <c r="HR378" s="12"/>
      <c r="HS378" s="12"/>
      <c r="HT378" s="12"/>
      <c r="HU378" s="12"/>
      <c r="HV378" s="12"/>
      <c r="HW378" s="12"/>
      <c r="HX378" s="12"/>
      <c r="HY378" s="12"/>
      <c r="HZ378" s="12"/>
      <c r="IA378" s="12"/>
      <c r="IB378" s="12"/>
      <c r="IC378" s="12"/>
      <c r="ID378" s="12"/>
      <c r="IE378" s="12"/>
      <c r="IF378" s="12"/>
      <c r="IG378" s="12"/>
      <c r="IH378" s="12"/>
      <c r="II378" s="12"/>
      <c r="IJ378" s="12"/>
    </row>
    <row r="379" spans="1:244" ht="83.25" customHeight="1" x14ac:dyDescent="0.2">
      <c r="A379" s="7" t="s">
        <v>412</v>
      </c>
      <c r="B379" s="9" t="s">
        <v>413</v>
      </c>
      <c r="C379" s="9"/>
      <c r="D379" s="9"/>
      <c r="E379" s="24">
        <f t="shared" si="51"/>
        <v>152</v>
      </c>
      <c r="F379" s="25">
        <f>F380</f>
        <v>152</v>
      </c>
      <c r="G379" s="24">
        <f>G380</f>
        <v>0</v>
      </c>
      <c r="H379" s="24">
        <f t="shared" si="52"/>
        <v>152</v>
      </c>
      <c r="I379" s="25">
        <f>I380</f>
        <v>152</v>
      </c>
      <c r="J379" s="24">
        <f>J380</f>
        <v>0</v>
      </c>
    </row>
    <row r="380" spans="1:244" ht="70.5" customHeight="1" x14ac:dyDescent="0.25">
      <c r="A380" s="9" t="s">
        <v>23</v>
      </c>
      <c r="B380" s="9" t="s">
        <v>413</v>
      </c>
      <c r="C380" s="9" t="s">
        <v>16</v>
      </c>
      <c r="D380" s="9" t="s">
        <v>11</v>
      </c>
      <c r="E380" s="24">
        <f t="shared" si="51"/>
        <v>152</v>
      </c>
      <c r="F380" s="24">
        <v>152</v>
      </c>
      <c r="G380" s="24"/>
      <c r="H380" s="24">
        <f>I380+J380</f>
        <v>152</v>
      </c>
      <c r="I380" s="24">
        <v>152</v>
      </c>
      <c r="J380" s="24"/>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c r="AX380" s="12"/>
      <c r="AY380" s="12"/>
      <c r="AZ380" s="12"/>
      <c r="BA380" s="12"/>
      <c r="BB380" s="12"/>
      <c r="BC380" s="12"/>
      <c r="BD380" s="12"/>
      <c r="BE380" s="12"/>
      <c r="BF380" s="12"/>
      <c r="BG380" s="12"/>
      <c r="BH380" s="12"/>
      <c r="BI380" s="12"/>
      <c r="BJ380" s="12"/>
      <c r="BK380" s="12"/>
      <c r="BL380" s="12"/>
      <c r="BM380" s="12"/>
      <c r="BN380" s="12"/>
      <c r="BO380" s="12"/>
      <c r="BP380" s="12"/>
      <c r="BQ380" s="12"/>
      <c r="BR380" s="12"/>
      <c r="BS380" s="12"/>
      <c r="BT380" s="12"/>
      <c r="BU380" s="12"/>
      <c r="BV380" s="12"/>
      <c r="BW380" s="12"/>
      <c r="BX380" s="12"/>
      <c r="BY380" s="12"/>
      <c r="BZ380" s="12"/>
      <c r="CA380" s="12"/>
      <c r="CB380" s="12"/>
      <c r="CC380" s="12"/>
      <c r="CD380" s="12"/>
      <c r="CE380" s="12"/>
      <c r="CF380" s="12"/>
      <c r="CG380" s="12"/>
      <c r="CH380" s="12"/>
      <c r="CI380" s="12"/>
      <c r="CJ380" s="12"/>
      <c r="CK380" s="12"/>
      <c r="CL380" s="12"/>
      <c r="CM380" s="12"/>
      <c r="CN380" s="12"/>
      <c r="CO380" s="12"/>
      <c r="CP380" s="12"/>
      <c r="CQ380" s="12"/>
      <c r="CR380" s="12"/>
      <c r="CS380" s="12"/>
      <c r="CT380" s="12"/>
      <c r="CU380" s="12"/>
      <c r="CV380" s="12"/>
      <c r="CW380" s="12"/>
      <c r="CX380" s="12"/>
      <c r="CY380" s="12"/>
      <c r="CZ380" s="12"/>
      <c r="DA380" s="12"/>
      <c r="DB380" s="12"/>
      <c r="DC380" s="12"/>
      <c r="DD380" s="12"/>
      <c r="DE380" s="12"/>
      <c r="DF380" s="12"/>
      <c r="DG380" s="12"/>
      <c r="DH380" s="12"/>
      <c r="DI380" s="12"/>
      <c r="DJ380" s="12"/>
      <c r="DK380" s="12"/>
      <c r="DL380" s="12"/>
      <c r="DM380" s="12"/>
      <c r="DN380" s="12"/>
      <c r="DO380" s="12"/>
      <c r="DP380" s="12"/>
      <c r="DQ380" s="12"/>
      <c r="DR380" s="12"/>
      <c r="DS380" s="12"/>
      <c r="DT380" s="12"/>
      <c r="DU380" s="12"/>
      <c r="DV380" s="12"/>
      <c r="DW380" s="12"/>
      <c r="DX380" s="12"/>
      <c r="DY380" s="12"/>
      <c r="DZ380" s="12"/>
      <c r="EA380" s="12"/>
      <c r="EB380" s="12"/>
      <c r="EC380" s="12"/>
      <c r="ED380" s="12"/>
      <c r="EE380" s="12"/>
      <c r="EF380" s="12"/>
      <c r="EG380" s="12"/>
      <c r="EH380" s="12"/>
      <c r="EI380" s="12"/>
      <c r="EJ380" s="12"/>
      <c r="EK380" s="12"/>
      <c r="EL380" s="12"/>
      <c r="EM380" s="12"/>
      <c r="EN380" s="12"/>
      <c r="EO380" s="12"/>
      <c r="EP380" s="12"/>
      <c r="EQ380" s="12"/>
      <c r="ER380" s="12"/>
      <c r="ES380" s="12"/>
      <c r="ET380" s="12"/>
      <c r="EU380" s="12"/>
      <c r="EV380" s="12"/>
      <c r="EW380" s="12"/>
      <c r="EX380" s="12"/>
      <c r="EY380" s="12"/>
      <c r="EZ380" s="12"/>
      <c r="FA380" s="12"/>
      <c r="FB380" s="12"/>
      <c r="FC380" s="12"/>
      <c r="FD380" s="12"/>
      <c r="FE380" s="12"/>
      <c r="FF380" s="12"/>
      <c r="FG380" s="12"/>
      <c r="FH380" s="12"/>
      <c r="FI380" s="12"/>
      <c r="FJ380" s="12"/>
      <c r="FK380" s="12"/>
      <c r="FL380" s="12"/>
      <c r="FM380" s="12"/>
      <c r="FN380" s="12"/>
      <c r="FO380" s="12"/>
      <c r="FP380" s="12"/>
      <c r="FQ380" s="12"/>
      <c r="FR380" s="12"/>
      <c r="FS380" s="12"/>
      <c r="FT380" s="12"/>
      <c r="FU380" s="12"/>
      <c r="FV380" s="12"/>
      <c r="FW380" s="12"/>
      <c r="FX380" s="12"/>
      <c r="FY380" s="12"/>
      <c r="FZ380" s="12"/>
      <c r="GA380" s="12"/>
      <c r="GB380" s="12"/>
      <c r="GC380" s="12"/>
      <c r="GD380" s="12"/>
      <c r="GE380" s="12"/>
      <c r="GF380" s="12"/>
      <c r="GG380" s="12"/>
      <c r="GH380" s="12"/>
      <c r="GI380" s="12"/>
      <c r="GJ380" s="12"/>
      <c r="GK380" s="12"/>
      <c r="GL380" s="12"/>
      <c r="GM380" s="12"/>
      <c r="GN380" s="12"/>
      <c r="GO380" s="12"/>
      <c r="GP380" s="12"/>
      <c r="GQ380" s="12"/>
      <c r="GR380" s="12"/>
      <c r="GS380" s="12"/>
      <c r="GT380" s="12"/>
      <c r="GU380" s="12"/>
      <c r="GV380" s="12"/>
      <c r="GW380" s="12"/>
      <c r="GX380" s="12"/>
      <c r="GY380" s="12"/>
      <c r="GZ380" s="12"/>
      <c r="HA380" s="12"/>
      <c r="HB380" s="12"/>
      <c r="HC380" s="12"/>
      <c r="HD380" s="12"/>
      <c r="HE380" s="12"/>
      <c r="HF380" s="12"/>
      <c r="HG380" s="12"/>
      <c r="HH380" s="12"/>
      <c r="HI380" s="12"/>
      <c r="HJ380" s="12"/>
      <c r="HK380" s="12"/>
      <c r="HL380" s="12"/>
      <c r="HM380" s="12"/>
      <c r="HN380" s="12"/>
      <c r="HO380" s="12"/>
      <c r="HP380" s="12"/>
      <c r="HQ380" s="12"/>
      <c r="HR380" s="12"/>
      <c r="HS380" s="12"/>
      <c r="HT380" s="12"/>
      <c r="HU380" s="12"/>
      <c r="HV380" s="12"/>
      <c r="HW380" s="12"/>
      <c r="HX380" s="12"/>
      <c r="HY380" s="12"/>
      <c r="HZ380" s="12"/>
      <c r="IA380" s="12"/>
      <c r="IB380" s="12"/>
      <c r="IC380" s="12"/>
      <c r="ID380" s="12"/>
      <c r="IE380" s="12"/>
      <c r="IF380" s="12"/>
      <c r="IG380" s="12"/>
      <c r="IH380" s="12"/>
      <c r="II380" s="12"/>
      <c r="IJ380" s="12"/>
    </row>
    <row r="381" spans="1:244" ht="208.9" customHeight="1" x14ac:dyDescent="0.2">
      <c r="A381" s="18" t="s">
        <v>414</v>
      </c>
      <c r="B381" s="18" t="s">
        <v>415</v>
      </c>
      <c r="C381" s="9"/>
      <c r="D381" s="9"/>
      <c r="E381" s="22">
        <f t="shared" si="51"/>
        <v>193660</v>
      </c>
      <c r="F381" s="23">
        <f>F382</f>
        <v>0</v>
      </c>
      <c r="G381" s="22">
        <f>G382</f>
        <v>193660</v>
      </c>
      <c r="H381" s="22">
        <f t="shared" si="52"/>
        <v>193660</v>
      </c>
      <c r="I381" s="23">
        <f>I382</f>
        <v>0</v>
      </c>
      <c r="J381" s="22">
        <f>J382</f>
        <v>193660</v>
      </c>
    </row>
    <row r="382" spans="1:244" ht="89.45" customHeight="1" x14ac:dyDescent="0.2">
      <c r="A382" s="41" t="s">
        <v>683</v>
      </c>
      <c r="B382" s="9" t="s">
        <v>416</v>
      </c>
      <c r="C382" s="9"/>
      <c r="D382" s="9"/>
      <c r="E382" s="24">
        <f t="shared" si="51"/>
        <v>193660</v>
      </c>
      <c r="F382" s="25">
        <f>F383+F384</f>
        <v>0</v>
      </c>
      <c r="G382" s="24">
        <f>G383+G384</f>
        <v>193660</v>
      </c>
      <c r="H382" s="24">
        <f t="shared" si="52"/>
        <v>193660</v>
      </c>
      <c r="I382" s="25">
        <f>I383+I384</f>
        <v>0</v>
      </c>
      <c r="J382" s="24">
        <f>J383+J384</f>
        <v>193660</v>
      </c>
    </row>
    <row r="383" spans="1:244" ht="70.5" customHeight="1" x14ac:dyDescent="0.2">
      <c r="A383" s="9" t="s">
        <v>23</v>
      </c>
      <c r="B383" s="9" t="s">
        <v>416</v>
      </c>
      <c r="C383" s="9" t="s">
        <v>16</v>
      </c>
      <c r="D383" s="9" t="s">
        <v>11</v>
      </c>
      <c r="E383" s="24">
        <f t="shared" si="51"/>
        <v>1951</v>
      </c>
      <c r="F383" s="24"/>
      <c r="G383" s="24">
        <v>1951</v>
      </c>
      <c r="H383" s="24">
        <f t="shared" si="52"/>
        <v>1951</v>
      </c>
      <c r="I383" s="24"/>
      <c r="J383" s="24">
        <v>1951</v>
      </c>
    </row>
    <row r="384" spans="1:244" ht="49.15" customHeight="1" x14ac:dyDescent="0.2">
      <c r="A384" s="7" t="s">
        <v>30</v>
      </c>
      <c r="B384" s="9" t="s">
        <v>416</v>
      </c>
      <c r="C384" s="9" t="s">
        <v>19</v>
      </c>
      <c r="D384" s="9" t="s">
        <v>11</v>
      </c>
      <c r="E384" s="24">
        <f t="shared" si="51"/>
        <v>191709</v>
      </c>
      <c r="F384" s="24"/>
      <c r="G384" s="24">
        <v>191709</v>
      </c>
      <c r="H384" s="24">
        <f t="shared" si="52"/>
        <v>191709</v>
      </c>
      <c r="I384" s="24"/>
      <c r="J384" s="24">
        <v>191709</v>
      </c>
      <c r="K384" s="33"/>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33"/>
      <c r="AI384" s="33"/>
      <c r="AJ384" s="33"/>
      <c r="AK384" s="33"/>
      <c r="AL384" s="33"/>
      <c r="AM384" s="33"/>
      <c r="AN384" s="33"/>
      <c r="AO384" s="33"/>
      <c r="AP384" s="33"/>
      <c r="AQ384" s="33"/>
      <c r="AR384" s="33"/>
      <c r="AS384" s="33"/>
      <c r="AT384" s="33"/>
      <c r="AU384" s="33"/>
      <c r="AV384" s="33"/>
      <c r="AW384" s="33"/>
      <c r="AX384" s="33"/>
      <c r="AY384" s="33"/>
      <c r="AZ384" s="33"/>
      <c r="BA384" s="33"/>
      <c r="BB384" s="33"/>
      <c r="BC384" s="33"/>
      <c r="BD384" s="33"/>
      <c r="BE384" s="33"/>
      <c r="BF384" s="33"/>
      <c r="BG384" s="33"/>
      <c r="BH384" s="33"/>
      <c r="BI384" s="33"/>
      <c r="BJ384" s="33"/>
      <c r="BK384" s="33"/>
      <c r="BL384" s="33"/>
      <c r="BM384" s="33"/>
      <c r="BN384" s="33"/>
      <c r="BO384" s="33"/>
      <c r="BP384" s="33"/>
      <c r="BQ384" s="33"/>
      <c r="BR384" s="33"/>
      <c r="BS384" s="33"/>
      <c r="BT384" s="33"/>
      <c r="BU384" s="33"/>
      <c r="BV384" s="33"/>
      <c r="BW384" s="33"/>
      <c r="BX384" s="33"/>
      <c r="BY384" s="33"/>
      <c r="BZ384" s="33"/>
      <c r="CA384" s="33"/>
      <c r="CB384" s="33"/>
      <c r="CC384" s="33"/>
      <c r="CD384" s="33"/>
      <c r="CE384" s="33"/>
      <c r="CF384" s="33"/>
      <c r="CG384" s="33"/>
      <c r="CH384" s="33"/>
      <c r="CI384" s="33"/>
      <c r="CJ384" s="33"/>
      <c r="CK384" s="33"/>
      <c r="CL384" s="33"/>
      <c r="CM384" s="33"/>
      <c r="CN384" s="33"/>
      <c r="CO384" s="33"/>
      <c r="CP384" s="33"/>
      <c r="CQ384" s="33"/>
      <c r="CR384" s="33"/>
      <c r="CS384" s="33"/>
      <c r="CT384" s="33"/>
      <c r="CU384" s="33"/>
      <c r="CV384" s="33"/>
      <c r="CW384" s="33"/>
      <c r="CX384" s="33"/>
      <c r="CY384" s="33"/>
      <c r="CZ384" s="33"/>
      <c r="DA384" s="33"/>
      <c r="DB384" s="33"/>
      <c r="DC384" s="33"/>
      <c r="DD384" s="33"/>
      <c r="DE384" s="33"/>
      <c r="DF384" s="33"/>
      <c r="DG384" s="33"/>
      <c r="DH384" s="33"/>
      <c r="DI384" s="33"/>
      <c r="DJ384" s="33"/>
      <c r="DK384" s="33"/>
      <c r="DL384" s="33"/>
      <c r="DM384" s="33"/>
      <c r="DN384" s="33"/>
      <c r="DO384" s="33"/>
      <c r="DP384" s="33"/>
      <c r="DQ384" s="33"/>
      <c r="DR384" s="33"/>
      <c r="DS384" s="33"/>
      <c r="DT384" s="33"/>
      <c r="DU384" s="33"/>
      <c r="DV384" s="33"/>
      <c r="DW384" s="33"/>
      <c r="DX384" s="33"/>
      <c r="DY384" s="33"/>
      <c r="DZ384" s="33"/>
      <c r="EA384" s="33"/>
      <c r="EB384" s="33"/>
      <c r="EC384" s="33"/>
      <c r="ED384" s="33"/>
      <c r="EE384" s="33"/>
      <c r="EF384" s="33"/>
      <c r="EG384" s="33"/>
      <c r="EH384" s="33"/>
      <c r="EI384" s="33"/>
      <c r="EJ384" s="33"/>
      <c r="EK384" s="33"/>
      <c r="EL384" s="33"/>
      <c r="EM384" s="33"/>
      <c r="EN384" s="33"/>
      <c r="EO384" s="33"/>
      <c r="EP384" s="33"/>
      <c r="EQ384" s="33"/>
      <c r="ER384" s="33"/>
      <c r="ES384" s="33"/>
      <c r="ET384" s="33"/>
      <c r="EU384" s="33"/>
      <c r="EV384" s="33"/>
      <c r="EW384" s="33"/>
      <c r="EX384" s="33"/>
      <c r="EY384" s="33"/>
      <c r="EZ384" s="33"/>
      <c r="FA384" s="33"/>
      <c r="FB384" s="33"/>
      <c r="FC384" s="33"/>
      <c r="FD384" s="33"/>
      <c r="FE384" s="33"/>
      <c r="FF384" s="33"/>
      <c r="FG384" s="33"/>
      <c r="FH384" s="33"/>
      <c r="FI384" s="33"/>
      <c r="FJ384" s="33"/>
      <c r="FK384" s="33"/>
      <c r="FL384" s="33"/>
      <c r="FM384" s="33"/>
      <c r="FN384" s="33"/>
      <c r="FO384" s="33"/>
      <c r="FP384" s="33"/>
      <c r="FQ384" s="33"/>
      <c r="FR384" s="33"/>
      <c r="FS384" s="33"/>
      <c r="FT384" s="33"/>
      <c r="FU384" s="33"/>
      <c r="FV384" s="33"/>
      <c r="FW384" s="33"/>
      <c r="FX384" s="33"/>
      <c r="FY384" s="33"/>
      <c r="FZ384" s="33"/>
      <c r="GA384" s="33"/>
      <c r="GB384" s="33"/>
      <c r="GC384" s="33"/>
      <c r="GD384" s="33"/>
      <c r="GE384" s="33"/>
      <c r="GF384" s="33"/>
      <c r="GG384" s="33"/>
      <c r="GH384" s="33"/>
      <c r="GI384" s="33"/>
      <c r="GJ384" s="33"/>
      <c r="GK384" s="33"/>
      <c r="GL384" s="33"/>
      <c r="GM384" s="33"/>
      <c r="GN384" s="33"/>
      <c r="GO384" s="33"/>
      <c r="GP384" s="33"/>
      <c r="GQ384" s="33"/>
      <c r="GR384" s="33"/>
      <c r="GS384" s="33"/>
      <c r="GT384" s="33"/>
      <c r="GU384" s="33"/>
      <c r="GV384" s="33"/>
      <c r="GW384" s="33"/>
      <c r="GX384" s="33"/>
      <c r="GY384" s="33"/>
      <c r="GZ384" s="33"/>
      <c r="HA384" s="33"/>
      <c r="HB384" s="33"/>
      <c r="HC384" s="33"/>
      <c r="HD384" s="33"/>
      <c r="HE384" s="33"/>
      <c r="HF384" s="33"/>
      <c r="HG384" s="33"/>
      <c r="HH384" s="33"/>
      <c r="HI384" s="33"/>
      <c r="HJ384" s="33"/>
      <c r="HK384" s="33"/>
      <c r="HL384" s="33"/>
      <c r="HM384" s="33"/>
      <c r="HN384" s="33"/>
      <c r="HO384" s="33"/>
      <c r="HP384" s="33"/>
      <c r="HQ384" s="33"/>
      <c r="HR384" s="33"/>
      <c r="HS384" s="33"/>
      <c r="HT384" s="33"/>
      <c r="HU384" s="33"/>
      <c r="HV384" s="33"/>
      <c r="HW384" s="33"/>
      <c r="HX384" s="33"/>
      <c r="HY384" s="33"/>
      <c r="HZ384" s="33"/>
      <c r="IA384" s="33"/>
      <c r="IB384" s="33"/>
      <c r="IC384" s="33"/>
      <c r="ID384" s="33"/>
      <c r="IE384" s="33"/>
      <c r="IF384" s="33"/>
      <c r="IG384" s="33"/>
      <c r="IH384" s="33"/>
      <c r="II384" s="33"/>
      <c r="IJ384" s="33"/>
    </row>
    <row r="385" spans="1:244" ht="137.44999999999999" customHeight="1" x14ac:dyDescent="0.2">
      <c r="A385" s="26" t="s">
        <v>417</v>
      </c>
      <c r="B385" s="18" t="s">
        <v>418</v>
      </c>
      <c r="C385" s="9"/>
      <c r="D385" s="9"/>
      <c r="E385" s="22">
        <f t="shared" si="51"/>
        <v>127809</v>
      </c>
      <c r="F385" s="23">
        <f>F386</f>
        <v>0</v>
      </c>
      <c r="G385" s="22">
        <f>G386</f>
        <v>127809</v>
      </c>
      <c r="H385" s="22">
        <f t="shared" si="52"/>
        <v>132794</v>
      </c>
      <c r="I385" s="23">
        <f>I386</f>
        <v>0</v>
      </c>
      <c r="J385" s="22">
        <f>J386</f>
        <v>132794</v>
      </c>
    </row>
    <row r="386" spans="1:244" ht="113.45" customHeight="1" x14ac:dyDescent="0.2">
      <c r="A386" s="7" t="s">
        <v>911</v>
      </c>
      <c r="B386" s="9" t="s">
        <v>419</v>
      </c>
      <c r="C386" s="9"/>
      <c r="D386" s="9"/>
      <c r="E386" s="24">
        <f t="shared" si="51"/>
        <v>127809</v>
      </c>
      <c r="F386" s="25">
        <f>F387+F388</f>
        <v>0</v>
      </c>
      <c r="G386" s="24">
        <f>G387+G388</f>
        <v>127809</v>
      </c>
      <c r="H386" s="24">
        <f t="shared" si="52"/>
        <v>132794</v>
      </c>
      <c r="I386" s="25">
        <f>I387+I388</f>
        <v>0</v>
      </c>
      <c r="J386" s="24">
        <f>J387+J388</f>
        <v>132794</v>
      </c>
    </row>
    <row r="387" spans="1:244" ht="63" customHeight="1" x14ac:dyDescent="0.2">
      <c r="A387" s="9" t="s">
        <v>23</v>
      </c>
      <c r="B387" s="9" t="s">
        <v>419</v>
      </c>
      <c r="C387" s="9" t="s">
        <v>16</v>
      </c>
      <c r="D387" s="9" t="s">
        <v>11</v>
      </c>
      <c r="E387" s="24">
        <f t="shared" si="51"/>
        <v>1263</v>
      </c>
      <c r="F387" s="24"/>
      <c r="G387" s="24">
        <v>1263</v>
      </c>
      <c r="H387" s="24">
        <f t="shared" si="52"/>
        <v>1320</v>
      </c>
      <c r="I387" s="24"/>
      <c r="J387" s="24">
        <v>1320</v>
      </c>
    </row>
    <row r="388" spans="1:244" ht="49.5" customHeight="1" x14ac:dyDescent="0.2">
      <c r="A388" s="7" t="s">
        <v>30</v>
      </c>
      <c r="B388" s="9" t="s">
        <v>419</v>
      </c>
      <c r="C388" s="9" t="s">
        <v>19</v>
      </c>
      <c r="D388" s="9" t="s">
        <v>11</v>
      </c>
      <c r="E388" s="24">
        <f t="shared" si="51"/>
        <v>126546</v>
      </c>
      <c r="F388" s="24"/>
      <c r="G388" s="24">
        <v>126546</v>
      </c>
      <c r="H388" s="24">
        <f t="shared" si="52"/>
        <v>131474</v>
      </c>
      <c r="I388" s="24"/>
      <c r="J388" s="24">
        <v>131474</v>
      </c>
    </row>
    <row r="389" spans="1:244" s="33" customFormat="1" ht="210.6" customHeight="1" x14ac:dyDescent="0.2">
      <c r="A389" s="26" t="s">
        <v>420</v>
      </c>
      <c r="B389" s="18" t="s">
        <v>421</v>
      </c>
      <c r="C389" s="9"/>
      <c r="D389" s="9"/>
      <c r="E389" s="22">
        <f t="shared" si="51"/>
        <v>6208</v>
      </c>
      <c r="F389" s="23">
        <f>F390</f>
        <v>0</v>
      </c>
      <c r="G389" s="22">
        <f>G390</f>
        <v>6208</v>
      </c>
      <c r="H389" s="22">
        <f t="shared" si="52"/>
        <v>6450</v>
      </c>
      <c r="I389" s="23">
        <f>I390</f>
        <v>0</v>
      </c>
      <c r="J389" s="22">
        <f>J390</f>
        <v>6450</v>
      </c>
    </row>
    <row r="390" spans="1:244" s="33" customFormat="1" ht="156.75" customHeight="1" x14ac:dyDescent="0.2">
      <c r="A390" s="8" t="s">
        <v>422</v>
      </c>
      <c r="B390" s="9" t="s">
        <v>423</v>
      </c>
      <c r="C390" s="9"/>
      <c r="D390" s="9"/>
      <c r="E390" s="24">
        <f t="shared" si="51"/>
        <v>6208</v>
      </c>
      <c r="F390" s="25">
        <f>F391+F392</f>
        <v>0</v>
      </c>
      <c r="G390" s="24">
        <f>G391+G392</f>
        <v>6208</v>
      </c>
      <c r="H390" s="24">
        <f t="shared" si="52"/>
        <v>6450</v>
      </c>
      <c r="I390" s="25">
        <f>I391+I392</f>
        <v>0</v>
      </c>
      <c r="J390" s="24">
        <f>J391+J392</f>
        <v>6450</v>
      </c>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c r="AX390" s="20"/>
      <c r="AY390" s="20"/>
      <c r="AZ390" s="20"/>
      <c r="BA390" s="20"/>
      <c r="BB390" s="20"/>
      <c r="BC390" s="20"/>
      <c r="BD390" s="20"/>
      <c r="BE390" s="20"/>
      <c r="BF390" s="20"/>
      <c r="BG390" s="20"/>
      <c r="BH390" s="20"/>
      <c r="BI390" s="20"/>
      <c r="BJ390" s="20"/>
      <c r="BK390" s="20"/>
      <c r="BL390" s="20"/>
      <c r="BM390" s="20"/>
      <c r="BN390" s="20"/>
      <c r="BO390" s="20"/>
      <c r="BP390" s="20"/>
      <c r="BQ390" s="20"/>
      <c r="BR390" s="20"/>
      <c r="BS390" s="20"/>
      <c r="BT390" s="20"/>
      <c r="BU390" s="20"/>
      <c r="BV390" s="20"/>
      <c r="BW390" s="20"/>
      <c r="BX390" s="20"/>
      <c r="BY390" s="20"/>
      <c r="BZ390" s="20"/>
      <c r="CA390" s="20"/>
      <c r="CB390" s="20"/>
      <c r="CC390" s="20"/>
      <c r="CD390" s="20"/>
      <c r="CE390" s="20"/>
      <c r="CF390" s="20"/>
      <c r="CG390" s="20"/>
      <c r="CH390" s="20"/>
      <c r="CI390" s="20"/>
      <c r="CJ390" s="20"/>
      <c r="CK390" s="20"/>
      <c r="CL390" s="20"/>
      <c r="CM390" s="20"/>
      <c r="CN390" s="20"/>
      <c r="CO390" s="20"/>
      <c r="CP390" s="20"/>
      <c r="CQ390" s="20"/>
      <c r="CR390" s="20"/>
      <c r="CS390" s="20"/>
      <c r="CT390" s="20"/>
      <c r="CU390" s="20"/>
      <c r="CV390" s="20"/>
      <c r="CW390" s="20"/>
      <c r="CX390" s="20"/>
      <c r="CY390" s="20"/>
      <c r="CZ390" s="20"/>
      <c r="DA390" s="20"/>
      <c r="DB390" s="20"/>
      <c r="DC390" s="20"/>
      <c r="DD390" s="20"/>
      <c r="DE390" s="20"/>
      <c r="DF390" s="20"/>
      <c r="DG390" s="20"/>
      <c r="DH390" s="20"/>
      <c r="DI390" s="20"/>
      <c r="DJ390" s="20"/>
      <c r="DK390" s="20"/>
      <c r="DL390" s="20"/>
      <c r="DM390" s="20"/>
      <c r="DN390" s="20"/>
      <c r="DO390" s="20"/>
      <c r="DP390" s="20"/>
      <c r="DQ390" s="20"/>
      <c r="DR390" s="20"/>
      <c r="DS390" s="20"/>
      <c r="DT390" s="20"/>
      <c r="DU390" s="20"/>
      <c r="DV390" s="20"/>
      <c r="DW390" s="20"/>
      <c r="DX390" s="20"/>
      <c r="DY390" s="20"/>
      <c r="DZ390" s="20"/>
      <c r="EA390" s="20"/>
      <c r="EB390" s="20"/>
      <c r="EC390" s="20"/>
      <c r="ED390" s="20"/>
      <c r="EE390" s="20"/>
      <c r="EF390" s="20"/>
      <c r="EG390" s="20"/>
      <c r="EH390" s="20"/>
      <c r="EI390" s="20"/>
      <c r="EJ390" s="20"/>
      <c r="EK390" s="20"/>
      <c r="EL390" s="20"/>
      <c r="EM390" s="20"/>
      <c r="EN390" s="20"/>
      <c r="EO390" s="20"/>
      <c r="EP390" s="20"/>
      <c r="EQ390" s="20"/>
      <c r="ER390" s="20"/>
      <c r="ES390" s="20"/>
      <c r="ET390" s="20"/>
      <c r="EU390" s="20"/>
      <c r="EV390" s="20"/>
      <c r="EW390" s="20"/>
      <c r="EX390" s="20"/>
      <c r="EY390" s="20"/>
      <c r="EZ390" s="20"/>
      <c r="FA390" s="20"/>
      <c r="FB390" s="20"/>
      <c r="FC390" s="20"/>
      <c r="FD390" s="20"/>
      <c r="FE390" s="20"/>
      <c r="FF390" s="20"/>
      <c r="FG390" s="20"/>
      <c r="FH390" s="20"/>
      <c r="FI390" s="20"/>
      <c r="FJ390" s="20"/>
      <c r="FK390" s="20"/>
      <c r="FL390" s="20"/>
      <c r="FM390" s="20"/>
      <c r="FN390" s="20"/>
      <c r="FO390" s="20"/>
      <c r="FP390" s="20"/>
      <c r="FQ390" s="20"/>
      <c r="FR390" s="20"/>
      <c r="FS390" s="20"/>
      <c r="FT390" s="20"/>
      <c r="FU390" s="20"/>
      <c r="FV390" s="20"/>
      <c r="FW390" s="20"/>
      <c r="FX390" s="20"/>
      <c r="FY390" s="20"/>
      <c r="FZ390" s="20"/>
      <c r="GA390" s="20"/>
      <c r="GB390" s="20"/>
      <c r="GC390" s="20"/>
      <c r="GD390" s="20"/>
      <c r="GE390" s="20"/>
      <c r="GF390" s="20"/>
      <c r="GG390" s="20"/>
      <c r="GH390" s="20"/>
      <c r="GI390" s="20"/>
      <c r="GJ390" s="20"/>
      <c r="GK390" s="20"/>
      <c r="GL390" s="20"/>
      <c r="GM390" s="20"/>
      <c r="GN390" s="20"/>
      <c r="GO390" s="20"/>
      <c r="GP390" s="20"/>
      <c r="GQ390" s="20"/>
      <c r="GR390" s="20"/>
      <c r="GS390" s="20"/>
      <c r="GT390" s="20"/>
      <c r="GU390" s="20"/>
      <c r="GV390" s="20"/>
      <c r="GW390" s="20"/>
      <c r="GX390" s="20"/>
      <c r="GY390" s="20"/>
      <c r="GZ390" s="20"/>
      <c r="HA390" s="20"/>
      <c r="HB390" s="20"/>
      <c r="HC390" s="20"/>
      <c r="HD390" s="20"/>
      <c r="HE390" s="20"/>
      <c r="HF390" s="20"/>
      <c r="HG390" s="20"/>
      <c r="HH390" s="20"/>
      <c r="HI390" s="20"/>
      <c r="HJ390" s="20"/>
      <c r="HK390" s="20"/>
      <c r="HL390" s="20"/>
      <c r="HM390" s="20"/>
      <c r="HN390" s="20"/>
      <c r="HO390" s="20"/>
      <c r="HP390" s="20"/>
      <c r="HQ390" s="20"/>
      <c r="HR390" s="20"/>
      <c r="HS390" s="20"/>
      <c r="HT390" s="20"/>
      <c r="HU390" s="20"/>
      <c r="HV390" s="20"/>
      <c r="HW390" s="20"/>
      <c r="HX390" s="20"/>
      <c r="HY390" s="20"/>
      <c r="HZ390" s="20"/>
      <c r="IA390" s="20"/>
      <c r="IB390" s="20"/>
      <c r="IC390" s="20"/>
      <c r="ID390" s="20"/>
      <c r="IE390" s="20"/>
      <c r="IF390" s="20"/>
      <c r="IG390" s="20"/>
      <c r="IH390" s="20"/>
      <c r="II390" s="20"/>
      <c r="IJ390" s="20"/>
    </row>
    <row r="391" spans="1:244" s="33" customFormat="1" ht="69" customHeight="1" x14ac:dyDescent="0.2">
      <c r="A391" s="9" t="s">
        <v>23</v>
      </c>
      <c r="B391" s="9" t="s">
        <v>423</v>
      </c>
      <c r="C391" s="9" t="s">
        <v>16</v>
      </c>
      <c r="D391" s="9" t="s">
        <v>11</v>
      </c>
      <c r="E391" s="24">
        <f t="shared" si="51"/>
        <v>62</v>
      </c>
      <c r="F391" s="24"/>
      <c r="G391" s="24">
        <v>62</v>
      </c>
      <c r="H391" s="24">
        <f t="shared" si="52"/>
        <v>64</v>
      </c>
      <c r="I391" s="24"/>
      <c r="J391" s="24">
        <v>64</v>
      </c>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c r="AX391" s="20"/>
      <c r="AY391" s="20"/>
      <c r="AZ391" s="20"/>
      <c r="BA391" s="20"/>
      <c r="BB391" s="20"/>
      <c r="BC391" s="20"/>
      <c r="BD391" s="20"/>
      <c r="BE391" s="20"/>
      <c r="BF391" s="20"/>
      <c r="BG391" s="20"/>
      <c r="BH391" s="20"/>
      <c r="BI391" s="20"/>
      <c r="BJ391" s="20"/>
      <c r="BK391" s="20"/>
      <c r="BL391" s="20"/>
      <c r="BM391" s="20"/>
      <c r="BN391" s="20"/>
      <c r="BO391" s="20"/>
      <c r="BP391" s="20"/>
      <c r="BQ391" s="20"/>
      <c r="BR391" s="20"/>
      <c r="BS391" s="20"/>
      <c r="BT391" s="20"/>
      <c r="BU391" s="20"/>
      <c r="BV391" s="20"/>
      <c r="BW391" s="20"/>
      <c r="BX391" s="20"/>
      <c r="BY391" s="20"/>
      <c r="BZ391" s="20"/>
      <c r="CA391" s="20"/>
      <c r="CB391" s="20"/>
      <c r="CC391" s="20"/>
      <c r="CD391" s="20"/>
      <c r="CE391" s="20"/>
      <c r="CF391" s="20"/>
      <c r="CG391" s="20"/>
      <c r="CH391" s="20"/>
      <c r="CI391" s="20"/>
      <c r="CJ391" s="20"/>
      <c r="CK391" s="20"/>
      <c r="CL391" s="20"/>
      <c r="CM391" s="20"/>
      <c r="CN391" s="20"/>
      <c r="CO391" s="20"/>
      <c r="CP391" s="20"/>
      <c r="CQ391" s="20"/>
      <c r="CR391" s="20"/>
      <c r="CS391" s="20"/>
      <c r="CT391" s="20"/>
      <c r="CU391" s="20"/>
      <c r="CV391" s="20"/>
      <c r="CW391" s="20"/>
      <c r="CX391" s="20"/>
      <c r="CY391" s="20"/>
      <c r="CZ391" s="20"/>
      <c r="DA391" s="20"/>
      <c r="DB391" s="20"/>
      <c r="DC391" s="20"/>
      <c r="DD391" s="20"/>
      <c r="DE391" s="20"/>
      <c r="DF391" s="20"/>
      <c r="DG391" s="20"/>
      <c r="DH391" s="20"/>
      <c r="DI391" s="20"/>
      <c r="DJ391" s="20"/>
      <c r="DK391" s="20"/>
      <c r="DL391" s="20"/>
      <c r="DM391" s="20"/>
      <c r="DN391" s="20"/>
      <c r="DO391" s="20"/>
      <c r="DP391" s="20"/>
      <c r="DQ391" s="20"/>
      <c r="DR391" s="20"/>
      <c r="DS391" s="20"/>
      <c r="DT391" s="20"/>
      <c r="DU391" s="20"/>
      <c r="DV391" s="20"/>
      <c r="DW391" s="20"/>
      <c r="DX391" s="20"/>
      <c r="DY391" s="20"/>
      <c r="DZ391" s="20"/>
      <c r="EA391" s="20"/>
      <c r="EB391" s="20"/>
      <c r="EC391" s="20"/>
      <c r="ED391" s="20"/>
      <c r="EE391" s="20"/>
      <c r="EF391" s="20"/>
      <c r="EG391" s="20"/>
      <c r="EH391" s="20"/>
      <c r="EI391" s="20"/>
      <c r="EJ391" s="20"/>
      <c r="EK391" s="20"/>
      <c r="EL391" s="20"/>
      <c r="EM391" s="20"/>
      <c r="EN391" s="20"/>
      <c r="EO391" s="20"/>
      <c r="EP391" s="20"/>
      <c r="EQ391" s="20"/>
      <c r="ER391" s="20"/>
      <c r="ES391" s="20"/>
      <c r="ET391" s="20"/>
      <c r="EU391" s="20"/>
      <c r="EV391" s="20"/>
      <c r="EW391" s="20"/>
      <c r="EX391" s="20"/>
      <c r="EY391" s="20"/>
      <c r="EZ391" s="20"/>
      <c r="FA391" s="20"/>
      <c r="FB391" s="20"/>
      <c r="FC391" s="20"/>
      <c r="FD391" s="20"/>
      <c r="FE391" s="20"/>
      <c r="FF391" s="20"/>
      <c r="FG391" s="20"/>
      <c r="FH391" s="20"/>
      <c r="FI391" s="20"/>
      <c r="FJ391" s="20"/>
      <c r="FK391" s="20"/>
      <c r="FL391" s="20"/>
      <c r="FM391" s="20"/>
      <c r="FN391" s="20"/>
      <c r="FO391" s="20"/>
      <c r="FP391" s="20"/>
      <c r="FQ391" s="20"/>
      <c r="FR391" s="20"/>
      <c r="FS391" s="20"/>
      <c r="FT391" s="20"/>
      <c r="FU391" s="20"/>
      <c r="FV391" s="20"/>
      <c r="FW391" s="20"/>
      <c r="FX391" s="20"/>
      <c r="FY391" s="20"/>
      <c r="FZ391" s="20"/>
      <c r="GA391" s="20"/>
      <c r="GB391" s="20"/>
      <c r="GC391" s="20"/>
      <c r="GD391" s="20"/>
      <c r="GE391" s="20"/>
      <c r="GF391" s="20"/>
      <c r="GG391" s="20"/>
      <c r="GH391" s="20"/>
      <c r="GI391" s="20"/>
      <c r="GJ391" s="20"/>
      <c r="GK391" s="20"/>
      <c r="GL391" s="20"/>
      <c r="GM391" s="20"/>
      <c r="GN391" s="20"/>
      <c r="GO391" s="20"/>
      <c r="GP391" s="20"/>
      <c r="GQ391" s="20"/>
      <c r="GR391" s="20"/>
      <c r="GS391" s="20"/>
      <c r="GT391" s="20"/>
      <c r="GU391" s="20"/>
      <c r="GV391" s="20"/>
      <c r="GW391" s="20"/>
      <c r="GX391" s="20"/>
      <c r="GY391" s="20"/>
      <c r="GZ391" s="20"/>
      <c r="HA391" s="20"/>
      <c r="HB391" s="20"/>
      <c r="HC391" s="20"/>
      <c r="HD391" s="20"/>
      <c r="HE391" s="20"/>
      <c r="HF391" s="20"/>
      <c r="HG391" s="20"/>
      <c r="HH391" s="20"/>
      <c r="HI391" s="20"/>
      <c r="HJ391" s="20"/>
      <c r="HK391" s="20"/>
      <c r="HL391" s="20"/>
      <c r="HM391" s="20"/>
      <c r="HN391" s="20"/>
      <c r="HO391" s="20"/>
      <c r="HP391" s="20"/>
      <c r="HQ391" s="20"/>
      <c r="HR391" s="20"/>
      <c r="HS391" s="20"/>
      <c r="HT391" s="20"/>
      <c r="HU391" s="20"/>
      <c r="HV391" s="20"/>
      <c r="HW391" s="20"/>
      <c r="HX391" s="20"/>
      <c r="HY391" s="20"/>
      <c r="HZ391" s="20"/>
      <c r="IA391" s="20"/>
      <c r="IB391" s="20"/>
      <c r="IC391" s="20"/>
      <c r="ID391" s="20"/>
      <c r="IE391" s="20"/>
      <c r="IF391" s="20"/>
      <c r="IG391" s="20"/>
      <c r="IH391" s="20"/>
      <c r="II391" s="20"/>
      <c r="IJ391" s="20"/>
    </row>
    <row r="392" spans="1:244" s="33" customFormat="1" ht="54" customHeight="1" x14ac:dyDescent="0.2">
      <c r="A392" s="7" t="s">
        <v>30</v>
      </c>
      <c r="B392" s="9" t="s">
        <v>423</v>
      </c>
      <c r="C392" s="9" t="s">
        <v>19</v>
      </c>
      <c r="D392" s="9" t="s">
        <v>11</v>
      </c>
      <c r="E392" s="24">
        <f t="shared" si="51"/>
        <v>6146</v>
      </c>
      <c r="F392" s="24"/>
      <c r="G392" s="24">
        <v>6146</v>
      </c>
      <c r="H392" s="24">
        <f t="shared" si="52"/>
        <v>6386</v>
      </c>
      <c r="I392" s="24"/>
      <c r="J392" s="24">
        <v>6386</v>
      </c>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c r="CF392" s="20"/>
      <c r="CG392" s="20"/>
      <c r="CH392" s="20"/>
      <c r="CI392" s="20"/>
      <c r="CJ392" s="20"/>
      <c r="CK392" s="20"/>
      <c r="CL392" s="20"/>
      <c r="CM392" s="20"/>
      <c r="CN392" s="20"/>
      <c r="CO392" s="20"/>
      <c r="CP392" s="20"/>
      <c r="CQ392" s="20"/>
      <c r="CR392" s="20"/>
      <c r="CS392" s="20"/>
      <c r="CT392" s="20"/>
      <c r="CU392" s="20"/>
      <c r="CV392" s="20"/>
      <c r="CW392" s="20"/>
      <c r="CX392" s="20"/>
      <c r="CY392" s="20"/>
      <c r="CZ392" s="20"/>
      <c r="DA392" s="20"/>
      <c r="DB392" s="20"/>
      <c r="DC392" s="20"/>
      <c r="DD392" s="20"/>
      <c r="DE392" s="20"/>
      <c r="DF392" s="20"/>
      <c r="DG392" s="20"/>
      <c r="DH392" s="20"/>
      <c r="DI392" s="20"/>
      <c r="DJ392" s="20"/>
      <c r="DK392" s="20"/>
      <c r="DL392" s="20"/>
      <c r="DM392" s="20"/>
      <c r="DN392" s="20"/>
      <c r="DO392" s="20"/>
      <c r="DP392" s="20"/>
      <c r="DQ392" s="20"/>
      <c r="DR392" s="20"/>
      <c r="DS392" s="20"/>
      <c r="DT392" s="20"/>
      <c r="DU392" s="20"/>
      <c r="DV392" s="20"/>
      <c r="DW392" s="20"/>
      <c r="DX392" s="20"/>
      <c r="DY392" s="20"/>
      <c r="DZ392" s="20"/>
      <c r="EA392" s="20"/>
      <c r="EB392" s="20"/>
      <c r="EC392" s="20"/>
      <c r="ED392" s="20"/>
      <c r="EE392" s="20"/>
      <c r="EF392" s="20"/>
      <c r="EG392" s="20"/>
      <c r="EH392" s="20"/>
      <c r="EI392" s="20"/>
      <c r="EJ392" s="20"/>
      <c r="EK392" s="20"/>
      <c r="EL392" s="20"/>
      <c r="EM392" s="20"/>
      <c r="EN392" s="20"/>
      <c r="EO392" s="20"/>
      <c r="EP392" s="20"/>
      <c r="EQ392" s="20"/>
      <c r="ER392" s="20"/>
      <c r="ES392" s="20"/>
      <c r="ET392" s="20"/>
      <c r="EU392" s="20"/>
      <c r="EV392" s="20"/>
      <c r="EW392" s="20"/>
      <c r="EX392" s="20"/>
      <c r="EY392" s="20"/>
      <c r="EZ392" s="20"/>
      <c r="FA392" s="20"/>
      <c r="FB392" s="20"/>
      <c r="FC392" s="20"/>
      <c r="FD392" s="20"/>
      <c r="FE392" s="20"/>
      <c r="FF392" s="20"/>
      <c r="FG392" s="20"/>
      <c r="FH392" s="20"/>
      <c r="FI392" s="20"/>
      <c r="FJ392" s="20"/>
      <c r="FK392" s="20"/>
      <c r="FL392" s="20"/>
      <c r="FM392" s="20"/>
      <c r="FN392" s="20"/>
      <c r="FO392" s="20"/>
      <c r="FP392" s="20"/>
      <c r="FQ392" s="20"/>
      <c r="FR392" s="20"/>
      <c r="FS392" s="20"/>
      <c r="FT392" s="20"/>
      <c r="FU392" s="20"/>
      <c r="FV392" s="20"/>
      <c r="FW392" s="20"/>
      <c r="FX392" s="20"/>
      <c r="FY392" s="20"/>
      <c r="FZ392" s="20"/>
      <c r="GA392" s="20"/>
      <c r="GB392" s="20"/>
      <c r="GC392" s="20"/>
      <c r="GD392" s="20"/>
      <c r="GE392" s="20"/>
      <c r="GF392" s="20"/>
      <c r="GG392" s="20"/>
      <c r="GH392" s="20"/>
      <c r="GI392" s="20"/>
      <c r="GJ392" s="20"/>
      <c r="GK392" s="20"/>
      <c r="GL392" s="20"/>
      <c r="GM392" s="20"/>
      <c r="GN392" s="20"/>
      <c r="GO392" s="20"/>
      <c r="GP392" s="20"/>
      <c r="GQ392" s="20"/>
      <c r="GR392" s="20"/>
      <c r="GS392" s="20"/>
      <c r="GT392" s="20"/>
      <c r="GU392" s="20"/>
      <c r="GV392" s="20"/>
      <c r="GW392" s="20"/>
      <c r="GX392" s="20"/>
      <c r="GY392" s="20"/>
      <c r="GZ392" s="20"/>
      <c r="HA392" s="20"/>
      <c r="HB392" s="20"/>
      <c r="HC392" s="20"/>
      <c r="HD392" s="20"/>
      <c r="HE392" s="20"/>
      <c r="HF392" s="20"/>
      <c r="HG392" s="20"/>
      <c r="HH392" s="20"/>
      <c r="HI392" s="20"/>
      <c r="HJ392" s="20"/>
      <c r="HK392" s="20"/>
      <c r="HL392" s="20"/>
      <c r="HM392" s="20"/>
      <c r="HN392" s="20"/>
      <c r="HO392" s="20"/>
      <c r="HP392" s="20"/>
      <c r="HQ392" s="20"/>
      <c r="HR392" s="20"/>
      <c r="HS392" s="20"/>
      <c r="HT392" s="20"/>
      <c r="HU392" s="20"/>
      <c r="HV392" s="20"/>
      <c r="HW392" s="20"/>
      <c r="HX392" s="20"/>
      <c r="HY392" s="20"/>
      <c r="HZ392" s="20"/>
      <c r="IA392" s="20"/>
      <c r="IB392" s="20"/>
      <c r="IC392" s="20"/>
      <c r="ID392" s="20"/>
      <c r="IE392" s="20"/>
      <c r="IF392" s="20"/>
      <c r="IG392" s="20"/>
      <c r="IH392" s="20"/>
      <c r="II392" s="20"/>
      <c r="IJ392" s="20"/>
    </row>
    <row r="393" spans="1:244" s="33" customFormat="1" ht="136.9" customHeight="1" x14ac:dyDescent="0.2">
      <c r="A393" s="26" t="s">
        <v>424</v>
      </c>
      <c r="B393" s="18" t="s">
        <v>425</v>
      </c>
      <c r="C393" s="9"/>
      <c r="D393" s="9"/>
      <c r="E393" s="22">
        <f t="shared" si="51"/>
        <v>30169</v>
      </c>
      <c r="F393" s="23">
        <f>F394</f>
        <v>0</v>
      </c>
      <c r="G393" s="22">
        <f>G394</f>
        <v>30169</v>
      </c>
      <c r="H393" s="22">
        <f t="shared" si="52"/>
        <v>31346</v>
      </c>
      <c r="I393" s="23">
        <f>I394</f>
        <v>0</v>
      </c>
      <c r="J393" s="22">
        <f>J394</f>
        <v>31346</v>
      </c>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c r="AX393" s="20"/>
      <c r="AY393" s="20"/>
      <c r="AZ393" s="20"/>
      <c r="BA393" s="20"/>
      <c r="BB393" s="20"/>
      <c r="BC393" s="20"/>
      <c r="BD393" s="20"/>
      <c r="BE393" s="20"/>
      <c r="BF393" s="20"/>
      <c r="BG393" s="20"/>
      <c r="BH393" s="20"/>
      <c r="BI393" s="20"/>
      <c r="BJ393" s="20"/>
      <c r="BK393" s="20"/>
      <c r="BL393" s="20"/>
      <c r="BM393" s="20"/>
      <c r="BN393" s="20"/>
      <c r="BO393" s="20"/>
      <c r="BP393" s="20"/>
      <c r="BQ393" s="20"/>
      <c r="BR393" s="20"/>
      <c r="BS393" s="20"/>
      <c r="BT393" s="20"/>
      <c r="BU393" s="20"/>
      <c r="BV393" s="20"/>
      <c r="BW393" s="20"/>
      <c r="BX393" s="20"/>
      <c r="BY393" s="20"/>
      <c r="BZ393" s="20"/>
      <c r="CA393" s="20"/>
      <c r="CB393" s="20"/>
      <c r="CC393" s="20"/>
      <c r="CD393" s="20"/>
      <c r="CE393" s="20"/>
      <c r="CF393" s="20"/>
      <c r="CG393" s="20"/>
      <c r="CH393" s="20"/>
      <c r="CI393" s="20"/>
      <c r="CJ393" s="20"/>
      <c r="CK393" s="20"/>
      <c r="CL393" s="20"/>
      <c r="CM393" s="20"/>
      <c r="CN393" s="20"/>
      <c r="CO393" s="20"/>
      <c r="CP393" s="20"/>
      <c r="CQ393" s="20"/>
      <c r="CR393" s="20"/>
      <c r="CS393" s="20"/>
      <c r="CT393" s="20"/>
      <c r="CU393" s="20"/>
      <c r="CV393" s="20"/>
      <c r="CW393" s="20"/>
      <c r="CX393" s="20"/>
      <c r="CY393" s="20"/>
      <c r="CZ393" s="20"/>
      <c r="DA393" s="20"/>
      <c r="DB393" s="20"/>
      <c r="DC393" s="20"/>
      <c r="DD393" s="20"/>
      <c r="DE393" s="20"/>
      <c r="DF393" s="20"/>
      <c r="DG393" s="20"/>
      <c r="DH393" s="20"/>
      <c r="DI393" s="20"/>
      <c r="DJ393" s="20"/>
      <c r="DK393" s="20"/>
      <c r="DL393" s="20"/>
      <c r="DM393" s="20"/>
      <c r="DN393" s="20"/>
      <c r="DO393" s="20"/>
      <c r="DP393" s="20"/>
      <c r="DQ393" s="20"/>
      <c r="DR393" s="20"/>
      <c r="DS393" s="20"/>
      <c r="DT393" s="20"/>
      <c r="DU393" s="20"/>
      <c r="DV393" s="20"/>
      <c r="DW393" s="20"/>
      <c r="DX393" s="20"/>
      <c r="DY393" s="20"/>
      <c r="DZ393" s="20"/>
      <c r="EA393" s="20"/>
      <c r="EB393" s="20"/>
      <c r="EC393" s="20"/>
      <c r="ED393" s="20"/>
      <c r="EE393" s="20"/>
      <c r="EF393" s="20"/>
      <c r="EG393" s="20"/>
      <c r="EH393" s="20"/>
      <c r="EI393" s="20"/>
      <c r="EJ393" s="20"/>
      <c r="EK393" s="20"/>
      <c r="EL393" s="20"/>
      <c r="EM393" s="20"/>
      <c r="EN393" s="20"/>
      <c r="EO393" s="20"/>
      <c r="EP393" s="20"/>
      <c r="EQ393" s="20"/>
      <c r="ER393" s="20"/>
      <c r="ES393" s="20"/>
      <c r="ET393" s="20"/>
      <c r="EU393" s="20"/>
      <c r="EV393" s="20"/>
      <c r="EW393" s="20"/>
      <c r="EX393" s="20"/>
      <c r="EY393" s="20"/>
      <c r="EZ393" s="20"/>
      <c r="FA393" s="20"/>
      <c r="FB393" s="20"/>
      <c r="FC393" s="20"/>
      <c r="FD393" s="20"/>
      <c r="FE393" s="20"/>
      <c r="FF393" s="20"/>
      <c r="FG393" s="20"/>
      <c r="FH393" s="20"/>
      <c r="FI393" s="20"/>
      <c r="FJ393" s="20"/>
      <c r="FK393" s="20"/>
      <c r="FL393" s="20"/>
      <c r="FM393" s="20"/>
      <c r="FN393" s="20"/>
      <c r="FO393" s="20"/>
      <c r="FP393" s="20"/>
      <c r="FQ393" s="20"/>
      <c r="FR393" s="20"/>
      <c r="FS393" s="20"/>
      <c r="FT393" s="20"/>
      <c r="FU393" s="20"/>
      <c r="FV393" s="20"/>
      <c r="FW393" s="20"/>
      <c r="FX393" s="20"/>
      <c r="FY393" s="20"/>
      <c r="FZ393" s="20"/>
      <c r="GA393" s="20"/>
      <c r="GB393" s="20"/>
      <c r="GC393" s="20"/>
      <c r="GD393" s="20"/>
      <c r="GE393" s="20"/>
      <c r="GF393" s="20"/>
      <c r="GG393" s="20"/>
      <c r="GH393" s="20"/>
      <c r="GI393" s="20"/>
      <c r="GJ393" s="20"/>
      <c r="GK393" s="20"/>
      <c r="GL393" s="20"/>
      <c r="GM393" s="20"/>
      <c r="GN393" s="20"/>
      <c r="GO393" s="20"/>
      <c r="GP393" s="20"/>
      <c r="GQ393" s="20"/>
      <c r="GR393" s="20"/>
      <c r="GS393" s="20"/>
      <c r="GT393" s="20"/>
      <c r="GU393" s="20"/>
      <c r="GV393" s="20"/>
      <c r="GW393" s="20"/>
      <c r="GX393" s="20"/>
      <c r="GY393" s="20"/>
      <c r="GZ393" s="20"/>
      <c r="HA393" s="20"/>
      <c r="HB393" s="20"/>
      <c r="HC393" s="20"/>
      <c r="HD393" s="20"/>
      <c r="HE393" s="20"/>
      <c r="HF393" s="20"/>
      <c r="HG393" s="20"/>
      <c r="HH393" s="20"/>
      <c r="HI393" s="20"/>
      <c r="HJ393" s="20"/>
      <c r="HK393" s="20"/>
      <c r="HL393" s="20"/>
      <c r="HM393" s="20"/>
      <c r="HN393" s="20"/>
      <c r="HO393" s="20"/>
      <c r="HP393" s="20"/>
      <c r="HQ393" s="20"/>
      <c r="HR393" s="20"/>
      <c r="HS393" s="20"/>
      <c r="HT393" s="20"/>
      <c r="HU393" s="20"/>
      <c r="HV393" s="20"/>
      <c r="HW393" s="20"/>
      <c r="HX393" s="20"/>
      <c r="HY393" s="20"/>
      <c r="HZ393" s="20"/>
      <c r="IA393" s="20"/>
      <c r="IB393" s="20"/>
      <c r="IC393" s="20"/>
      <c r="ID393" s="20"/>
      <c r="IE393" s="20"/>
      <c r="IF393" s="20"/>
      <c r="IG393" s="20"/>
      <c r="IH393" s="20"/>
      <c r="II393" s="20"/>
      <c r="IJ393" s="20"/>
    </row>
    <row r="394" spans="1:244" ht="100.5" customHeight="1" x14ac:dyDescent="0.2">
      <c r="A394" s="7" t="s">
        <v>426</v>
      </c>
      <c r="B394" s="9" t="s">
        <v>427</v>
      </c>
      <c r="C394" s="9"/>
      <c r="D394" s="9"/>
      <c r="E394" s="24">
        <f t="shared" si="51"/>
        <v>30169</v>
      </c>
      <c r="F394" s="25">
        <f>F395+F396</f>
        <v>0</v>
      </c>
      <c r="G394" s="24">
        <f>G395+G396</f>
        <v>30169</v>
      </c>
      <c r="H394" s="24">
        <f t="shared" si="52"/>
        <v>31346</v>
      </c>
      <c r="I394" s="25">
        <f>I395+I396</f>
        <v>0</v>
      </c>
      <c r="J394" s="24">
        <f>J395+J396</f>
        <v>31346</v>
      </c>
    </row>
    <row r="395" spans="1:244" ht="64.5" customHeight="1" x14ac:dyDescent="0.2">
      <c r="A395" s="9" t="s">
        <v>23</v>
      </c>
      <c r="B395" s="9" t="s">
        <v>427</v>
      </c>
      <c r="C395" s="9" t="s">
        <v>16</v>
      </c>
      <c r="D395" s="9" t="s">
        <v>11</v>
      </c>
      <c r="E395" s="24">
        <f t="shared" si="51"/>
        <v>248</v>
      </c>
      <c r="F395" s="24"/>
      <c r="G395" s="24">
        <v>248</v>
      </c>
      <c r="H395" s="24">
        <f t="shared" si="52"/>
        <v>358</v>
      </c>
      <c r="I395" s="24"/>
      <c r="J395" s="24">
        <v>358</v>
      </c>
    </row>
    <row r="396" spans="1:244" ht="51" customHeight="1" x14ac:dyDescent="0.2">
      <c r="A396" s="7" t="s">
        <v>30</v>
      </c>
      <c r="B396" s="9" t="s">
        <v>427</v>
      </c>
      <c r="C396" s="9" t="s">
        <v>19</v>
      </c>
      <c r="D396" s="9" t="s">
        <v>11</v>
      </c>
      <c r="E396" s="24">
        <f t="shared" si="51"/>
        <v>29921</v>
      </c>
      <c r="F396" s="24"/>
      <c r="G396" s="24">
        <v>29921</v>
      </c>
      <c r="H396" s="24">
        <f t="shared" si="52"/>
        <v>30988</v>
      </c>
      <c r="I396" s="24"/>
      <c r="J396" s="24">
        <v>30988</v>
      </c>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c r="BK396" s="33"/>
      <c r="BL396" s="33"/>
      <c r="BM396" s="33"/>
      <c r="BN396" s="33"/>
      <c r="BO396" s="33"/>
      <c r="BP396" s="33"/>
      <c r="BQ396" s="33"/>
      <c r="BR396" s="33"/>
      <c r="BS396" s="33"/>
      <c r="BT396" s="33"/>
      <c r="BU396" s="33"/>
      <c r="BV396" s="33"/>
      <c r="BW396" s="33"/>
      <c r="BX396" s="33"/>
      <c r="BY396" s="33"/>
      <c r="BZ396" s="33"/>
      <c r="CA396" s="33"/>
      <c r="CB396" s="33"/>
      <c r="CC396" s="33"/>
      <c r="CD396" s="33"/>
      <c r="CE396" s="33"/>
      <c r="CF396" s="33"/>
      <c r="CG396" s="33"/>
      <c r="CH396" s="33"/>
      <c r="CI396" s="33"/>
      <c r="CJ396" s="33"/>
      <c r="CK396" s="33"/>
      <c r="CL396" s="33"/>
      <c r="CM396" s="33"/>
      <c r="CN396" s="33"/>
      <c r="CO396" s="33"/>
      <c r="CP396" s="33"/>
      <c r="CQ396" s="33"/>
      <c r="CR396" s="33"/>
      <c r="CS396" s="33"/>
      <c r="CT396" s="33"/>
      <c r="CU396" s="33"/>
      <c r="CV396" s="33"/>
      <c r="CW396" s="33"/>
      <c r="CX396" s="33"/>
      <c r="CY396" s="33"/>
      <c r="CZ396" s="33"/>
      <c r="DA396" s="33"/>
      <c r="DB396" s="33"/>
      <c r="DC396" s="33"/>
      <c r="DD396" s="33"/>
      <c r="DE396" s="33"/>
      <c r="DF396" s="33"/>
      <c r="DG396" s="33"/>
      <c r="DH396" s="33"/>
      <c r="DI396" s="33"/>
      <c r="DJ396" s="33"/>
      <c r="DK396" s="33"/>
      <c r="DL396" s="33"/>
      <c r="DM396" s="33"/>
      <c r="DN396" s="33"/>
      <c r="DO396" s="33"/>
      <c r="DP396" s="33"/>
      <c r="DQ396" s="33"/>
      <c r="DR396" s="33"/>
      <c r="DS396" s="33"/>
      <c r="DT396" s="33"/>
      <c r="DU396" s="33"/>
      <c r="DV396" s="33"/>
      <c r="DW396" s="33"/>
      <c r="DX396" s="33"/>
      <c r="DY396" s="33"/>
      <c r="DZ396" s="33"/>
      <c r="EA396" s="33"/>
      <c r="EB396" s="33"/>
      <c r="EC396" s="33"/>
      <c r="ED396" s="33"/>
      <c r="EE396" s="33"/>
      <c r="EF396" s="33"/>
      <c r="EG396" s="33"/>
      <c r="EH396" s="33"/>
      <c r="EI396" s="33"/>
      <c r="EJ396" s="33"/>
      <c r="EK396" s="33"/>
      <c r="EL396" s="33"/>
      <c r="EM396" s="33"/>
      <c r="EN396" s="33"/>
      <c r="EO396" s="33"/>
      <c r="EP396" s="33"/>
      <c r="EQ396" s="33"/>
      <c r="ER396" s="33"/>
      <c r="ES396" s="33"/>
      <c r="ET396" s="33"/>
      <c r="EU396" s="33"/>
      <c r="EV396" s="33"/>
      <c r="EW396" s="33"/>
      <c r="EX396" s="33"/>
      <c r="EY396" s="33"/>
      <c r="EZ396" s="33"/>
      <c r="FA396" s="33"/>
      <c r="FB396" s="33"/>
      <c r="FC396" s="33"/>
      <c r="FD396" s="33"/>
      <c r="FE396" s="33"/>
      <c r="FF396" s="33"/>
      <c r="FG396" s="33"/>
      <c r="FH396" s="33"/>
      <c r="FI396" s="33"/>
      <c r="FJ396" s="33"/>
      <c r="FK396" s="33"/>
      <c r="FL396" s="33"/>
      <c r="FM396" s="33"/>
      <c r="FN396" s="33"/>
      <c r="FO396" s="33"/>
      <c r="FP396" s="33"/>
      <c r="FQ396" s="33"/>
      <c r="FR396" s="33"/>
      <c r="FS396" s="33"/>
      <c r="FT396" s="33"/>
      <c r="FU396" s="33"/>
      <c r="FV396" s="33"/>
      <c r="FW396" s="33"/>
      <c r="FX396" s="33"/>
      <c r="FY396" s="33"/>
      <c r="FZ396" s="33"/>
      <c r="GA396" s="33"/>
      <c r="GB396" s="33"/>
      <c r="GC396" s="33"/>
      <c r="GD396" s="33"/>
      <c r="GE396" s="33"/>
      <c r="GF396" s="33"/>
      <c r="GG396" s="33"/>
      <c r="GH396" s="33"/>
      <c r="GI396" s="33"/>
      <c r="GJ396" s="33"/>
      <c r="GK396" s="33"/>
      <c r="GL396" s="33"/>
      <c r="GM396" s="33"/>
      <c r="GN396" s="33"/>
      <c r="GO396" s="33"/>
      <c r="GP396" s="33"/>
      <c r="GQ396" s="33"/>
      <c r="GR396" s="33"/>
      <c r="GS396" s="33"/>
      <c r="GT396" s="33"/>
      <c r="GU396" s="33"/>
      <c r="GV396" s="33"/>
      <c r="GW396" s="33"/>
      <c r="GX396" s="33"/>
      <c r="GY396" s="33"/>
      <c r="GZ396" s="33"/>
      <c r="HA396" s="33"/>
      <c r="HB396" s="33"/>
      <c r="HC396" s="33"/>
      <c r="HD396" s="33"/>
      <c r="HE396" s="33"/>
      <c r="HF396" s="33"/>
      <c r="HG396" s="33"/>
      <c r="HH396" s="33"/>
      <c r="HI396" s="33"/>
      <c r="HJ396" s="33"/>
      <c r="HK396" s="33"/>
      <c r="HL396" s="33"/>
      <c r="HM396" s="33"/>
      <c r="HN396" s="33"/>
      <c r="HO396" s="33"/>
      <c r="HP396" s="33"/>
      <c r="HQ396" s="33"/>
      <c r="HR396" s="33"/>
      <c r="HS396" s="33"/>
      <c r="HT396" s="33"/>
      <c r="HU396" s="33"/>
      <c r="HV396" s="33"/>
      <c r="HW396" s="33"/>
      <c r="HX396" s="33"/>
      <c r="HY396" s="33"/>
      <c r="HZ396" s="33"/>
      <c r="IA396" s="33"/>
      <c r="IB396" s="33"/>
      <c r="IC396" s="33"/>
      <c r="ID396" s="33"/>
      <c r="IE396" s="33"/>
      <c r="IF396" s="33"/>
      <c r="IG396" s="33"/>
      <c r="IH396" s="33"/>
      <c r="II396" s="33"/>
      <c r="IJ396" s="33"/>
    </row>
    <row r="397" spans="1:244" ht="138" customHeight="1" x14ac:dyDescent="0.2">
      <c r="A397" s="26" t="s">
        <v>428</v>
      </c>
      <c r="B397" s="18" t="s">
        <v>429</v>
      </c>
      <c r="C397" s="9"/>
      <c r="D397" s="9"/>
      <c r="E397" s="22">
        <f t="shared" si="51"/>
        <v>12589</v>
      </c>
      <c r="F397" s="23">
        <f>F398</f>
        <v>0</v>
      </c>
      <c r="G397" s="22">
        <f>G398</f>
        <v>12589</v>
      </c>
      <c r="H397" s="22">
        <f t="shared" si="52"/>
        <v>13080</v>
      </c>
      <c r="I397" s="23">
        <f>I398</f>
        <v>0</v>
      </c>
      <c r="J397" s="22">
        <f>J398</f>
        <v>13080</v>
      </c>
    </row>
    <row r="398" spans="1:244" ht="106.15" customHeight="1" x14ac:dyDescent="0.2">
      <c r="A398" s="46" t="s">
        <v>953</v>
      </c>
      <c r="B398" s="9" t="s">
        <v>430</v>
      </c>
      <c r="C398" s="9"/>
      <c r="D398" s="9"/>
      <c r="E398" s="24">
        <f t="shared" si="51"/>
        <v>12589</v>
      </c>
      <c r="F398" s="25">
        <f>F399+F400</f>
        <v>0</v>
      </c>
      <c r="G398" s="24">
        <f>G399+G400</f>
        <v>12589</v>
      </c>
      <c r="H398" s="24">
        <f t="shared" si="52"/>
        <v>13080</v>
      </c>
      <c r="I398" s="25">
        <f>I399+I400</f>
        <v>0</v>
      </c>
      <c r="J398" s="24">
        <f>J399+J400</f>
        <v>13080</v>
      </c>
    </row>
    <row r="399" spans="1:244" ht="65.25" customHeight="1" x14ac:dyDescent="0.2">
      <c r="A399" s="9" t="s">
        <v>23</v>
      </c>
      <c r="B399" s="9" t="s">
        <v>430</v>
      </c>
      <c r="C399" s="9" t="s">
        <v>16</v>
      </c>
      <c r="D399" s="9" t="s">
        <v>11</v>
      </c>
      <c r="E399" s="24">
        <f t="shared" si="51"/>
        <v>106</v>
      </c>
      <c r="F399" s="24"/>
      <c r="G399" s="24">
        <v>106</v>
      </c>
      <c r="H399" s="24">
        <f t="shared" si="52"/>
        <v>109</v>
      </c>
      <c r="I399" s="24"/>
      <c r="J399" s="24">
        <v>109</v>
      </c>
    </row>
    <row r="400" spans="1:244" ht="52.5" customHeight="1" x14ac:dyDescent="0.2">
      <c r="A400" s="7" t="s">
        <v>30</v>
      </c>
      <c r="B400" s="9" t="s">
        <v>430</v>
      </c>
      <c r="C400" s="9" t="s">
        <v>19</v>
      </c>
      <c r="D400" s="9" t="s">
        <v>11</v>
      </c>
      <c r="E400" s="24">
        <f t="shared" si="51"/>
        <v>12483</v>
      </c>
      <c r="F400" s="24"/>
      <c r="G400" s="24">
        <v>12483</v>
      </c>
      <c r="H400" s="24">
        <f t="shared" si="52"/>
        <v>12971</v>
      </c>
      <c r="I400" s="24"/>
      <c r="J400" s="24">
        <v>12971</v>
      </c>
    </row>
    <row r="401" spans="1:244" ht="108.75" customHeight="1" x14ac:dyDescent="0.2">
      <c r="A401" s="26" t="s">
        <v>799</v>
      </c>
      <c r="B401" s="18" t="s">
        <v>431</v>
      </c>
      <c r="C401" s="9"/>
      <c r="D401" s="9"/>
      <c r="E401" s="22">
        <f t="shared" si="51"/>
        <v>15936</v>
      </c>
      <c r="F401" s="23">
        <f>F402</f>
        <v>0</v>
      </c>
      <c r="G401" s="22">
        <f>G402</f>
        <v>15936</v>
      </c>
      <c r="H401" s="22">
        <f t="shared" si="52"/>
        <v>16605</v>
      </c>
      <c r="I401" s="23">
        <f>I402</f>
        <v>0</v>
      </c>
      <c r="J401" s="22">
        <f>J402</f>
        <v>16605</v>
      </c>
      <c r="K401" s="33"/>
      <c r="L401" s="33"/>
      <c r="M401" s="33"/>
      <c r="N401" s="33"/>
      <c r="O401" s="33"/>
      <c r="P401" s="33"/>
      <c r="Q401" s="33"/>
      <c r="R401" s="33"/>
      <c r="S401" s="33"/>
      <c r="T401" s="33"/>
      <c r="U401" s="33"/>
      <c r="V401" s="33"/>
      <c r="W401" s="33"/>
      <c r="X401" s="33"/>
      <c r="Y401" s="33"/>
      <c r="Z401" s="33"/>
      <c r="AA401" s="33"/>
      <c r="AB401" s="33"/>
      <c r="AC401" s="33"/>
      <c r="AD401" s="33"/>
      <c r="AE401" s="33"/>
      <c r="AF401" s="33"/>
      <c r="AG401" s="33"/>
      <c r="AH401" s="33"/>
      <c r="AI401" s="33"/>
      <c r="AJ401" s="33"/>
      <c r="AK401" s="33"/>
      <c r="AL401" s="33"/>
      <c r="AM401" s="33"/>
      <c r="AN401" s="33"/>
      <c r="AO401" s="33"/>
      <c r="AP401" s="33"/>
      <c r="AQ401" s="33"/>
      <c r="AR401" s="33"/>
      <c r="AS401" s="33"/>
      <c r="AT401" s="33"/>
      <c r="AU401" s="33"/>
      <c r="AV401" s="33"/>
      <c r="AW401" s="33"/>
      <c r="AX401" s="33"/>
      <c r="AY401" s="33"/>
      <c r="AZ401" s="33"/>
      <c r="BA401" s="33"/>
      <c r="BB401" s="33"/>
      <c r="BC401" s="33"/>
      <c r="BD401" s="33"/>
      <c r="BE401" s="33"/>
      <c r="BF401" s="33"/>
      <c r="BG401" s="33"/>
      <c r="BH401" s="33"/>
      <c r="BI401" s="33"/>
      <c r="BJ401" s="33"/>
      <c r="BK401" s="33"/>
      <c r="BL401" s="33"/>
      <c r="BM401" s="33"/>
      <c r="BN401" s="33"/>
      <c r="BO401" s="33"/>
      <c r="BP401" s="33"/>
      <c r="BQ401" s="33"/>
      <c r="BR401" s="33"/>
      <c r="BS401" s="33"/>
      <c r="BT401" s="33"/>
      <c r="BU401" s="33"/>
      <c r="BV401" s="33"/>
      <c r="BW401" s="33"/>
      <c r="BX401" s="33"/>
      <c r="BY401" s="33"/>
      <c r="BZ401" s="33"/>
      <c r="CA401" s="33"/>
      <c r="CB401" s="33"/>
      <c r="CC401" s="33"/>
      <c r="CD401" s="33"/>
      <c r="CE401" s="33"/>
      <c r="CF401" s="33"/>
      <c r="CG401" s="33"/>
      <c r="CH401" s="33"/>
      <c r="CI401" s="33"/>
      <c r="CJ401" s="33"/>
      <c r="CK401" s="33"/>
      <c r="CL401" s="33"/>
      <c r="CM401" s="33"/>
      <c r="CN401" s="33"/>
      <c r="CO401" s="33"/>
      <c r="CP401" s="33"/>
      <c r="CQ401" s="33"/>
      <c r="CR401" s="33"/>
      <c r="CS401" s="33"/>
      <c r="CT401" s="33"/>
      <c r="CU401" s="33"/>
      <c r="CV401" s="33"/>
      <c r="CW401" s="33"/>
      <c r="CX401" s="33"/>
      <c r="CY401" s="33"/>
      <c r="CZ401" s="33"/>
      <c r="DA401" s="33"/>
      <c r="DB401" s="33"/>
      <c r="DC401" s="33"/>
      <c r="DD401" s="33"/>
      <c r="DE401" s="33"/>
      <c r="DF401" s="33"/>
      <c r="DG401" s="33"/>
      <c r="DH401" s="33"/>
      <c r="DI401" s="33"/>
      <c r="DJ401" s="33"/>
      <c r="DK401" s="33"/>
      <c r="DL401" s="33"/>
      <c r="DM401" s="33"/>
      <c r="DN401" s="33"/>
      <c r="DO401" s="33"/>
      <c r="DP401" s="33"/>
      <c r="DQ401" s="33"/>
      <c r="DR401" s="33"/>
      <c r="DS401" s="33"/>
      <c r="DT401" s="33"/>
      <c r="DU401" s="33"/>
      <c r="DV401" s="33"/>
      <c r="DW401" s="33"/>
      <c r="DX401" s="33"/>
      <c r="DY401" s="33"/>
      <c r="DZ401" s="33"/>
      <c r="EA401" s="33"/>
      <c r="EB401" s="33"/>
      <c r="EC401" s="33"/>
      <c r="ED401" s="33"/>
      <c r="EE401" s="33"/>
      <c r="EF401" s="33"/>
      <c r="EG401" s="33"/>
      <c r="EH401" s="33"/>
      <c r="EI401" s="33"/>
      <c r="EJ401" s="33"/>
      <c r="EK401" s="33"/>
      <c r="EL401" s="33"/>
      <c r="EM401" s="33"/>
      <c r="EN401" s="33"/>
      <c r="EO401" s="33"/>
      <c r="EP401" s="33"/>
      <c r="EQ401" s="33"/>
      <c r="ER401" s="33"/>
      <c r="ES401" s="33"/>
      <c r="ET401" s="33"/>
      <c r="EU401" s="33"/>
      <c r="EV401" s="33"/>
      <c r="EW401" s="33"/>
      <c r="EX401" s="33"/>
      <c r="EY401" s="33"/>
      <c r="EZ401" s="33"/>
      <c r="FA401" s="33"/>
      <c r="FB401" s="33"/>
      <c r="FC401" s="33"/>
      <c r="FD401" s="33"/>
      <c r="FE401" s="33"/>
      <c r="FF401" s="33"/>
      <c r="FG401" s="33"/>
      <c r="FH401" s="33"/>
      <c r="FI401" s="33"/>
      <c r="FJ401" s="33"/>
      <c r="FK401" s="33"/>
      <c r="FL401" s="33"/>
      <c r="FM401" s="33"/>
      <c r="FN401" s="33"/>
      <c r="FO401" s="33"/>
      <c r="FP401" s="33"/>
      <c r="FQ401" s="33"/>
      <c r="FR401" s="33"/>
      <c r="FS401" s="33"/>
      <c r="FT401" s="33"/>
      <c r="FU401" s="33"/>
      <c r="FV401" s="33"/>
      <c r="FW401" s="33"/>
      <c r="FX401" s="33"/>
      <c r="FY401" s="33"/>
      <c r="FZ401" s="33"/>
      <c r="GA401" s="33"/>
      <c r="GB401" s="33"/>
      <c r="GC401" s="33"/>
      <c r="GD401" s="33"/>
      <c r="GE401" s="33"/>
      <c r="GF401" s="33"/>
      <c r="GG401" s="33"/>
      <c r="GH401" s="33"/>
      <c r="GI401" s="33"/>
      <c r="GJ401" s="33"/>
      <c r="GK401" s="33"/>
      <c r="GL401" s="33"/>
      <c r="GM401" s="33"/>
      <c r="GN401" s="33"/>
      <c r="GO401" s="33"/>
      <c r="GP401" s="33"/>
      <c r="GQ401" s="33"/>
      <c r="GR401" s="33"/>
      <c r="GS401" s="33"/>
      <c r="GT401" s="33"/>
      <c r="GU401" s="33"/>
      <c r="GV401" s="33"/>
      <c r="GW401" s="33"/>
      <c r="GX401" s="33"/>
      <c r="GY401" s="33"/>
      <c r="GZ401" s="33"/>
      <c r="HA401" s="33"/>
      <c r="HB401" s="33"/>
      <c r="HC401" s="33"/>
      <c r="HD401" s="33"/>
      <c r="HE401" s="33"/>
      <c r="HF401" s="33"/>
      <c r="HG401" s="33"/>
      <c r="HH401" s="33"/>
      <c r="HI401" s="33"/>
      <c r="HJ401" s="33"/>
      <c r="HK401" s="33"/>
      <c r="HL401" s="33"/>
      <c r="HM401" s="33"/>
      <c r="HN401" s="33"/>
      <c r="HO401" s="33"/>
      <c r="HP401" s="33"/>
      <c r="HQ401" s="33"/>
      <c r="HR401" s="33"/>
      <c r="HS401" s="33"/>
      <c r="HT401" s="33"/>
      <c r="HU401" s="33"/>
      <c r="HV401" s="33"/>
      <c r="HW401" s="33"/>
      <c r="HX401" s="33"/>
      <c r="HY401" s="33"/>
      <c r="HZ401" s="33"/>
      <c r="IA401" s="33"/>
      <c r="IB401" s="33"/>
      <c r="IC401" s="33"/>
      <c r="ID401" s="33"/>
      <c r="IE401" s="33"/>
      <c r="IF401" s="33"/>
      <c r="IG401" s="33"/>
      <c r="IH401" s="33"/>
      <c r="II401" s="33"/>
      <c r="IJ401" s="33"/>
    </row>
    <row r="402" spans="1:244" ht="84.6" customHeight="1" x14ac:dyDescent="0.2">
      <c r="A402" s="7" t="s">
        <v>954</v>
      </c>
      <c r="B402" s="9" t="s">
        <v>432</v>
      </c>
      <c r="C402" s="9"/>
      <c r="D402" s="9"/>
      <c r="E402" s="24">
        <f t="shared" si="51"/>
        <v>15936</v>
      </c>
      <c r="F402" s="25">
        <f>F403+F404</f>
        <v>0</v>
      </c>
      <c r="G402" s="24">
        <f>G403+G404</f>
        <v>15936</v>
      </c>
      <c r="H402" s="24">
        <f t="shared" si="52"/>
        <v>16605</v>
      </c>
      <c r="I402" s="25">
        <f>I403+I404</f>
        <v>0</v>
      </c>
      <c r="J402" s="24">
        <f>J403+J404</f>
        <v>16605</v>
      </c>
      <c r="K402" s="33"/>
      <c r="L402" s="33"/>
      <c r="M402" s="33"/>
      <c r="N402" s="33"/>
      <c r="O402" s="33"/>
      <c r="P402" s="33"/>
      <c r="Q402" s="33"/>
      <c r="R402" s="33"/>
      <c r="S402" s="33"/>
      <c r="T402" s="33"/>
      <c r="U402" s="33"/>
      <c r="V402" s="33"/>
      <c r="W402" s="33"/>
      <c r="X402" s="33"/>
      <c r="Y402" s="33"/>
      <c r="Z402" s="33"/>
      <c r="AA402" s="33"/>
      <c r="AB402" s="33"/>
      <c r="AC402" s="33"/>
      <c r="AD402" s="33"/>
      <c r="AE402" s="33"/>
      <c r="AF402" s="33"/>
      <c r="AG402" s="33"/>
      <c r="AH402" s="33"/>
      <c r="AI402" s="33"/>
      <c r="AJ402" s="33"/>
      <c r="AK402" s="33"/>
      <c r="AL402" s="33"/>
      <c r="AM402" s="33"/>
      <c r="AN402" s="33"/>
      <c r="AO402" s="33"/>
      <c r="AP402" s="33"/>
      <c r="AQ402" s="33"/>
      <c r="AR402" s="33"/>
      <c r="AS402" s="33"/>
      <c r="AT402" s="33"/>
      <c r="AU402" s="33"/>
      <c r="AV402" s="33"/>
      <c r="AW402" s="33"/>
      <c r="AX402" s="33"/>
      <c r="AY402" s="33"/>
      <c r="AZ402" s="33"/>
      <c r="BA402" s="33"/>
      <c r="BB402" s="33"/>
      <c r="BC402" s="33"/>
      <c r="BD402" s="33"/>
      <c r="BE402" s="33"/>
      <c r="BF402" s="33"/>
      <c r="BG402" s="33"/>
      <c r="BH402" s="33"/>
      <c r="BI402" s="33"/>
      <c r="BJ402" s="33"/>
      <c r="BK402" s="33"/>
      <c r="BL402" s="33"/>
      <c r="BM402" s="33"/>
      <c r="BN402" s="33"/>
      <c r="BO402" s="33"/>
      <c r="BP402" s="33"/>
      <c r="BQ402" s="33"/>
      <c r="BR402" s="33"/>
      <c r="BS402" s="33"/>
      <c r="BT402" s="33"/>
      <c r="BU402" s="33"/>
      <c r="BV402" s="33"/>
      <c r="BW402" s="33"/>
      <c r="BX402" s="33"/>
      <c r="BY402" s="33"/>
      <c r="BZ402" s="33"/>
      <c r="CA402" s="33"/>
      <c r="CB402" s="33"/>
      <c r="CC402" s="33"/>
      <c r="CD402" s="33"/>
      <c r="CE402" s="33"/>
      <c r="CF402" s="33"/>
      <c r="CG402" s="33"/>
      <c r="CH402" s="33"/>
      <c r="CI402" s="33"/>
      <c r="CJ402" s="33"/>
      <c r="CK402" s="33"/>
      <c r="CL402" s="33"/>
      <c r="CM402" s="33"/>
      <c r="CN402" s="33"/>
      <c r="CO402" s="33"/>
      <c r="CP402" s="33"/>
      <c r="CQ402" s="33"/>
      <c r="CR402" s="33"/>
      <c r="CS402" s="33"/>
      <c r="CT402" s="33"/>
      <c r="CU402" s="33"/>
      <c r="CV402" s="33"/>
      <c r="CW402" s="33"/>
      <c r="CX402" s="33"/>
      <c r="CY402" s="33"/>
      <c r="CZ402" s="33"/>
      <c r="DA402" s="33"/>
      <c r="DB402" s="33"/>
      <c r="DC402" s="33"/>
      <c r="DD402" s="33"/>
      <c r="DE402" s="33"/>
      <c r="DF402" s="33"/>
      <c r="DG402" s="33"/>
      <c r="DH402" s="33"/>
      <c r="DI402" s="33"/>
      <c r="DJ402" s="33"/>
      <c r="DK402" s="33"/>
      <c r="DL402" s="33"/>
      <c r="DM402" s="33"/>
      <c r="DN402" s="33"/>
      <c r="DO402" s="33"/>
      <c r="DP402" s="33"/>
      <c r="DQ402" s="33"/>
      <c r="DR402" s="33"/>
      <c r="DS402" s="33"/>
      <c r="DT402" s="33"/>
      <c r="DU402" s="33"/>
      <c r="DV402" s="33"/>
      <c r="DW402" s="33"/>
      <c r="DX402" s="33"/>
      <c r="DY402" s="33"/>
      <c r="DZ402" s="33"/>
      <c r="EA402" s="33"/>
      <c r="EB402" s="33"/>
      <c r="EC402" s="33"/>
      <c r="ED402" s="33"/>
      <c r="EE402" s="33"/>
      <c r="EF402" s="33"/>
      <c r="EG402" s="33"/>
      <c r="EH402" s="33"/>
      <c r="EI402" s="33"/>
      <c r="EJ402" s="33"/>
      <c r="EK402" s="33"/>
      <c r="EL402" s="33"/>
      <c r="EM402" s="33"/>
      <c r="EN402" s="33"/>
      <c r="EO402" s="33"/>
      <c r="EP402" s="33"/>
      <c r="EQ402" s="33"/>
      <c r="ER402" s="33"/>
      <c r="ES402" s="33"/>
      <c r="ET402" s="33"/>
      <c r="EU402" s="33"/>
      <c r="EV402" s="33"/>
      <c r="EW402" s="33"/>
      <c r="EX402" s="33"/>
      <c r="EY402" s="33"/>
      <c r="EZ402" s="33"/>
      <c r="FA402" s="33"/>
      <c r="FB402" s="33"/>
      <c r="FC402" s="33"/>
      <c r="FD402" s="33"/>
      <c r="FE402" s="33"/>
      <c r="FF402" s="33"/>
      <c r="FG402" s="33"/>
      <c r="FH402" s="33"/>
      <c r="FI402" s="33"/>
      <c r="FJ402" s="33"/>
      <c r="FK402" s="33"/>
      <c r="FL402" s="33"/>
      <c r="FM402" s="33"/>
      <c r="FN402" s="33"/>
      <c r="FO402" s="33"/>
      <c r="FP402" s="33"/>
      <c r="FQ402" s="33"/>
      <c r="FR402" s="33"/>
      <c r="FS402" s="33"/>
      <c r="FT402" s="33"/>
      <c r="FU402" s="33"/>
      <c r="FV402" s="33"/>
      <c r="FW402" s="33"/>
      <c r="FX402" s="33"/>
      <c r="FY402" s="33"/>
      <c r="FZ402" s="33"/>
      <c r="GA402" s="33"/>
      <c r="GB402" s="33"/>
      <c r="GC402" s="33"/>
      <c r="GD402" s="33"/>
      <c r="GE402" s="33"/>
      <c r="GF402" s="33"/>
      <c r="GG402" s="33"/>
      <c r="GH402" s="33"/>
      <c r="GI402" s="33"/>
      <c r="GJ402" s="33"/>
      <c r="GK402" s="33"/>
      <c r="GL402" s="33"/>
      <c r="GM402" s="33"/>
      <c r="GN402" s="33"/>
      <c r="GO402" s="33"/>
      <c r="GP402" s="33"/>
      <c r="GQ402" s="33"/>
      <c r="GR402" s="33"/>
      <c r="GS402" s="33"/>
      <c r="GT402" s="33"/>
      <c r="GU402" s="33"/>
      <c r="GV402" s="33"/>
      <c r="GW402" s="33"/>
      <c r="GX402" s="33"/>
      <c r="GY402" s="33"/>
      <c r="GZ402" s="33"/>
      <c r="HA402" s="33"/>
      <c r="HB402" s="33"/>
      <c r="HC402" s="33"/>
      <c r="HD402" s="33"/>
      <c r="HE402" s="33"/>
      <c r="HF402" s="33"/>
      <c r="HG402" s="33"/>
      <c r="HH402" s="33"/>
      <c r="HI402" s="33"/>
      <c r="HJ402" s="33"/>
      <c r="HK402" s="33"/>
      <c r="HL402" s="33"/>
      <c r="HM402" s="33"/>
      <c r="HN402" s="33"/>
      <c r="HO402" s="33"/>
      <c r="HP402" s="33"/>
      <c r="HQ402" s="33"/>
      <c r="HR402" s="33"/>
      <c r="HS402" s="33"/>
      <c r="HT402" s="33"/>
      <c r="HU402" s="33"/>
      <c r="HV402" s="33"/>
      <c r="HW402" s="33"/>
      <c r="HX402" s="33"/>
      <c r="HY402" s="33"/>
      <c r="HZ402" s="33"/>
      <c r="IA402" s="33"/>
      <c r="IB402" s="33"/>
      <c r="IC402" s="33"/>
      <c r="ID402" s="33"/>
      <c r="IE402" s="33"/>
      <c r="IF402" s="33"/>
      <c r="IG402" s="33"/>
      <c r="IH402" s="33"/>
      <c r="II402" s="33"/>
      <c r="IJ402" s="33"/>
    </row>
    <row r="403" spans="1:244" ht="67.5" customHeight="1" x14ac:dyDescent="0.2">
      <c r="A403" s="9" t="s">
        <v>23</v>
      </c>
      <c r="B403" s="9" t="s">
        <v>432</v>
      </c>
      <c r="C403" s="9" t="s">
        <v>16</v>
      </c>
      <c r="D403" s="9" t="s">
        <v>11</v>
      </c>
      <c r="E403" s="24">
        <f t="shared" si="51"/>
        <v>129</v>
      </c>
      <c r="F403" s="24"/>
      <c r="G403" s="24">
        <v>129</v>
      </c>
      <c r="H403" s="24">
        <f>I403+J403</f>
        <v>135</v>
      </c>
      <c r="I403" s="24"/>
      <c r="J403" s="47">
        <v>135</v>
      </c>
      <c r="K403" s="48"/>
      <c r="L403" s="33"/>
      <c r="M403" s="33"/>
      <c r="N403" s="33"/>
      <c r="O403" s="33"/>
      <c r="P403" s="33"/>
      <c r="Q403" s="33"/>
      <c r="R403" s="33"/>
      <c r="S403" s="33"/>
      <c r="T403" s="33"/>
      <c r="U403" s="33"/>
      <c r="V403" s="33"/>
      <c r="W403" s="33"/>
      <c r="X403" s="33"/>
      <c r="Y403" s="33"/>
      <c r="Z403" s="33"/>
      <c r="AA403" s="33"/>
      <c r="AB403" s="33"/>
      <c r="AC403" s="33"/>
      <c r="AD403" s="33"/>
      <c r="AE403" s="33"/>
      <c r="AF403" s="33"/>
      <c r="AG403" s="33"/>
      <c r="AH403" s="33"/>
      <c r="AI403" s="33"/>
      <c r="AJ403" s="33"/>
      <c r="AK403" s="33"/>
      <c r="AL403" s="33"/>
      <c r="AM403" s="33"/>
      <c r="AN403" s="33"/>
      <c r="AO403" s="33"/>
      <c r="AP403" s="33"/>
      <c r="AQ403" s="33"/>
      <c r="AR403" s="33"/>
      <c r="AS403" s="33"/>
      <c r="AT403" s="33"/>
      <c r="AU403" s="33"/>
      <c r="AV403" s="33"/>
      <c r="AW403" s="33"/>
      <c r="AX403" s="33"/>
      <c r="AY403" s="33"/>
      <c r="AZ403" s="33"/>
      <c r="BA403" s="33"/>
      <c r="BB403" s="33"/>
      <c r="BC403" s="33"/>
      <c r="BD403" s="33"/>
      <c r="BE403" s="33"/>
      <c r="BF403" s="33"/>
      <c r="BG403" s="33"/>
      <c r="BH403" s="33"/>
      <c r="BI403" s="33"/>
      <c r="BJ403" s="33"/>
      <c r="BK403" s="33"/>
      <c r="BL403" s="33"/>
      <c r="BM403" s="33"/>
      <c r="BN403" s="33"/>
      <c r="BO403" s="33"/>
      <c r="BP403" s="33"/>
      <c r="BQ403" s="33"/>
      <c r="BR403" s="33"/>
      <c r="BS403" s="33"/>
      <c r="BT403" s="33"/>
      <c r="BU403" s="33"/>
      <c r="BV403" s="33"/>
      <c r="BW403" s="33"/>
      <c r="BX403" s="33"/>
      <c r="BY403" s="33"/>
      <c r="BZ403" s="33"/>
      <c r="CA403" s="33"/>
      <c r="CB403" s="33"/>
      <c r="CC403" s="33"/>
      <c r="CD403" s="33"/>
      <c r="CE403" s="33"/>
      <c r="CF403" s="33"/>
      <c r="CG403" s="33"/>
      <c r="CH403" s="33"/>
      <c r="CI403" s="33"/>
      <c r="CJ403" s="33"/>
      <c r="CK403" s="33"/>
      <c r="CL403" s="33"/>
      <c r="CM403" s="33"/>
      <c r="CN403" s="33"/>
      <c r="CO403" s="33"/>
      <c r="CP403" s="33"/>
      <c r="CQ403" s="33"/>
      <c r="CR403" s="33"/>
      <c r="CS403" s="33"/>
      <c r="CT403" s="33"/>
      <c r="CU403" s="33"/>
      <c r="CV403" s="33"/>
      <c r="CW403" s="33"/>
      <c r="CX403" s="33"/>
      <c r="CY403" s="33"/>
      <c r="CZ403" s="33"/>
      <c r="DA403" s="33"/>
      <c r="DB403" s="33"/>
      <c r="DC403" s="33"/>
      <c r="DD403" s="33"/>
      <c r="DE403" s="33"/>
      <c r="DF403" s="33"/>
      <c r="DG403" s="33"/>
      <c r="DH403" s="33"/>
      <c r="DI403" s="33"/>
      <c r="DJ403" s="33"/>
      <c r="DK403" s="33"/>
      <c r="DL403" s="33"/>
      <c r="DM403" s="33"/>
      <c r="DN403" s="33"/>
      <c r="DO403" s="33"/>
      <c r="DP403" s="33"/>
      <c r="DQ403" s="33"/>
      <c r="DR403" s="33"/>
      <c r="DS403" s="33"/>
      <c r="DT403" s="33"/>
      <c r="DU403" s="33"/>
      <c r="DV403" s="33"/>
      <c r="DW403" s="33"/>
      <c r="DX403" s="33"/>
      <c r="DY403" s="33"/>
      <c r="DZ403" s="33"/>
      <c r="EA403" s="33"/>
      <c r="EB403" s="33"/>
      <c r="EC403" s="33"/>
      <c r="ED403" s="33"/>
      <c r="EE403" s="33"/>
      <c r="EF403" s="33"/>
      <c r="EG403" s="33"/>
      <c r="EH403" s="33"/>
      <c r="EI403" s="33"/>
      <c r="EJ403" s="33"/>
      <c r="EK403" s="33"/>
      <c r="EL403" s="33"/>
      <c r="EM403" s="33"/>
      <c r="EN403" s="33"/>
      <c r="EO403" s="33"/>
      <c r="EP403" s="33"/>
      <c r="EQ403" s="33"/>
      <c r="ER403" s="33"/>
      <c r="ES403" s="33"/>
      <c r="ET403" s="33"/>
      <c r="EU403" s="33"/>
      <c r="EV403" s="33"/>
      <c r="EW403" s="33"/>
      <c r="EX403" s="33"/>
      <c r="EY403" s="33"/>
      <c r="EZ403" s="33"/>
      <c r="FA403" s="33"/>
      <c r="FB403" s="33"/>
      <c r="FC403" s="33"/>
      <c r="FD403" s="33"/>
      <c r="FE403" s="33"/>
      <c r="FF403" s="33"/>
      <c r="FG403" s="33"/>
      <c r="FH403" s="33"/>
      <c r="FI403" s="33"/>
      <c r="FJ403" s="33"/>
      <c r="FK403" s="33"/>
      <c r="FL403" s="33"/>
      <c r="FM403" s="33"/>
      <c r="FN403" s="33"/>
      <c r="FO403" s="33"/>
      <c r="FP403" s="33"/>
      <c r="FQ403" s="33"/>
      <c r="FR403" s="33"/>
      <c r="FS403" s="33"/>
      <c r="FT403" s="33"/>
      <c r="FU403" s="33"/>
      <c r="FV403" s="33"/>
      <c r="FW403" s="33"/>
      <c r="FX403" s="33"/>
      <c r="FY403" s="33"/>
      <c r="FZ403" s="33"/>
      <c r="GA403" s="33"/>
      <c r="GB403" s="33"/>
      <c r="GC403" s="33"/>
      <c r="GD403" s="33"/>
      <c r="GE403" s="33"/>
      <c r="GF403" s="33"/>
      <c r="GG403" s="33"/>
      <c r="GH403" s="33"/>
      <c r="GI403" s="33"/>
      <c r="GJ403" s="33"/>
      <c r="GK403" s="33"/>
      <c r="GL403" s="33"/>
      <c r="GM403" s="33"/>
      <c r="GN403" s="33"/>
      <c r="GO403" s="33"/>
      <c r="GP403" s="33"/>
      <c r="GQ403" s="33"/>
      <c r="GR403" s="33"/>
      <c r="GS403" s="33"/>
      <c r="GT403" s="33"/>
      <c r="GU403" s="33"/>
      <c r="GV403" s="33"/>
      <c r="GW403" s="33"/>
      <c r="GX403" s="33"/>
      <c r="GY403" s="33"/>
      <c r="GZ403" s="33"/>
      <c r="HA403" s="33"/>
      <c r="HB403" s="33"/>
      <c r="HC403" s="33"/>
      <c r="HD403" s="33"/>
      <c r="HE403" s="33"/>
      <c r="HF403" s="33"/>
      <c r="HG403" s="33"/>
      <c r="HH403" s="33"/>
      <c r="HI403" s="33"/>
      <c r="HJ403" s="33"/>
      <c r="HK403" s="33"/>
      <c r="HL403" s="33"/>
      <c r="HM403" s="33"/>
      <c r="HN403" s="33"/>
      <c r="HO403" s="33"/>
      <c r="HP403" s="33"/>
      <c r="HQ403" s="33"/>
      <c r="HR403" s="33"/>
      <c r="HS403" s="33"/>
      <c r="HT403" s="33"/>
      <c r="HU403" s="33"/>
      <c r="HV403" s="33"/>
      <c r="HW403" s="33"/>
      <c r="HX403" s="33"/>
      <c r="HY403" s="33"/>
      <c r="HZ403" s="33"/>
      <c r="IA403" s="33"/>
      <c r="IB403" s="33"/>
      <c r="IC403" s="33"/>
      <c r="ID403" s="33"/>
      <c r="IE403" s="33"/>
      <c r="IF403" s="33"/>
      <c r="IG403" s="33"/>
      <c r="IH403" s="33"/>
      <c r="II403" s="33"/>
      <c r="IJ403" s="33"/>
    </row>
    <row r="404" spans="1:244" ht="48.75" customHeight="1" x14ac:dyDescent="0.2">
      <c r="A404" s="7" t="s">
        <v>30</v>
      </c>
      <c r="B404" s="9" t="s">
        <v>432</v>
      </c>
      <c r="C404" s="9" t="s">
        <v>19</v>
      </c>
      <c r="D404" s="9" t="s">
        <v>11</v>
      </c>
      <c r="E404" s="24">
        <f t="shared" si="51"/>
        <v>15807</v>
      </c>
      <c r="F404" s="24"/>
      <c r="G404" s="24">
        <v>15807</v>
      </c>
      <c r="H404" s="24">
        <f>I404+J404</f>
        <v>16470</v>
      </c>
      <c r="I404" s="24"/>
      <c r="J404" s="47">
        <v>16470</v>
      </c>
      <c r="K404" s="48"/>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3"/>
      <c r="AM404" s="33"/>
      <c r="AN404" s="33"/>
      <c r="AO404" s="33"/>
      <c r="AP404" s="33"/>
      <c r="AQ404" s="33"/>
      <c r="AR404" s="33"/>
      <c r="AS404" s="33"/>
      <c r="AT404" s="33"/>
      <c r="AU404" s="33"/>
      <c r="AV404" s="33"/>
      <c r="AW404" s="33"/>
      <c r="AX404" s="33"/>
      <c r="AY404" s="33"/>
      <c r="AZ404" s="33"/>
      <c r="BA404" s="33"/>
      <c r="BB404" s="33"/>
      <c r="BC404" s="33"/>
      <c r="BD404" s="33"/>
      <c r="BE404" s="33"/>
      <c r="BF404" s="33"/>
      <c r="BG404" s="33"/>
      <c r="BH404" s="33"/>
      <c r="BI404" s="33"/>
      <c r="BJ404" s="33"/>
      <c r="BK404" s="33"/>
      <c r="BL404" s="33"/>
      <c r="BM404" s="33"/>
      <c r="BN404" s="33"/>
      <c r="BO404" s="33"/>
      <c r="BP404" s="33"/>
      <c r="BQ404" s="33"/>
      <c r="BR404" s="33"/>
      <c r="BS404" s="33"/>
      <c r="BT404" s="33"/>
      <c r="BU404" s="33"/>
      <c r="BV404" s="33"/>
      <c r="BW404" s="33"/>
      <c r="BX404" s="33"/>
      <c r="BY404" s="33"/>
      <c r="BZ404" s="33"/>
      <c r="CA404" s="33"/>
      <c r="CB404" s="33"/>
      <c r="CC404" s="33"/>
      <c r="CD404" s="33"/>
      <c r="CE404" s="33"/>
      <c r="CF404" s="33"/>
      <c r="CG404" s="33"/>
      <c r="CH404" s="33"/>
      <c r="CI404" s="33"/>
      <c r="CJ404" s="33"/>
      <c r="CK404" s="33"/>
      <c r="CL404" s="33"/>
      <c r="CM404" s="33"/>
      <c r="CN404" s="33"/>
      <c r="CO404" s="33"/>
      <c r="CP404" s="33"/>
      <c r="CQ404" s="33"/>
      <c r="CR404" s="33"/>
      <c r="CS404" s="33"/>
      <c r="CT404" s="33"/>
      <c r="CU404" s="33"/>
      <c r="CV404" s="33"/>
      <c r="CW404" s="33"/>
      <c r="CX404" s="33"/>
      <c r="CY404" s="33"/>
      <c r="CZ404" s="33"/>
      <c r="DA404" s="33"/>
      <c r="DB404" s="33"/>
      <c r="DC404" s="33"/>
      <c r="DD404" s="33"/>
      <c r="DE404" s="33"/>
      <c r="DF404" s="33"/>
      <c r="DG404" s="33"/>
      <c r="DH404" s="33"/>
      <c r="DI404" s="33"/>
      <c r="DJ404" s="33"/>
      <c r="DK404" s="33"/>
      <c r="DL404" s="33"/>
      <c r="DM404" s="33"/>
      <c r="DN404" s="33"/>
      <c r="DO404" s="33"/>
      <c r="DP404" s="33"/>
      <c r="DQ404" s="33"/>
      <c r="DR404" s="33"/>
      <c r="DS404" s="33"/>
      <c r="DT404" s="33"/>
      <c r="DU404" s="33"/>
      <c r="DV404" s="33"/>
      <c r="DW404" s="33"/>
      <c r="DX404" s="33"/>
      <c r="DY404" s="33"/>
      <c r="DZ404" s="33"/>
      <c r="EA404" s="33"/>
      <c r="EB404" s="33"/>
      <c r="EC404" s="33"/>
      <c r="ED404" s="33"/>
      <c r="EE404" s="33"/>
      <c r="EF404" s="33"/>
      <c r="EG404" s="33"/>
      <c r="EH404" s="33"/>
      <c r="EI404" s="33"/>
      <c r="EJ404" s="33"/>
      <c r="EK404" s="33"/>
      <c r="EL404" s="33"/>
      <c r="EM404" s="33"/>
      <c r="EN404" s="33"/>
      <c r="EO404" s="33"/>
      <c r="EP404" s="33"/>
      <c r="EQ404" s="33"/>
      <c r="ER404" s="33"/>
      <c r="ES404" s="33"/>
      <c r="ET404" s="33"/>
      <c r="EU404" s="33"/>
      <c r="EV404" s="33"/>
      <c r="EW404" s="33"/>
      <c r="EX404" s="33"/>
      <c r="EY404" s="33"/>
      <c r="EZ404" s="33"/>
      <c r="FA404" s="33"/>
      <c r="FB404" s="33"/>
      <c r="FC404" s="33"/>
      <c r="FD404" s="33"/>
      <c r="FE404" s="33"/>
      <c r="FF404" s="33"/>
      <c r="FG404" s="33"/>
      <c r="FH404" s="33"/>
      <c r="FI404" s="33"/>
      <c r="FJ404" s="33"/>
      <c r="FK404" s="33"/>
      <c r="FL404" s="33"/>
      <c r="FM404" s="33"/>
      <c r="FN404" s="33"/>
      <c r="FO404" s="33"/>
      <c r="FP404" s="33"/>
      <c r="FQ404" s="33"/>
      <c r="FR404" s="33"/>
      <c r="FS404" s="33"/>
      <c r="FT404" s="33"/>
      <c r="FU404" s="33"/>
      <c r="FV404" s="33"/>
      <c r="FW404" s="33"/>
      <c r="FX404" s="33"/>
      <c r="FY404" s="33"/>
      <c r="FZ404" s="33"/>
      <c r="GA404" s="33"/>
      <c r="GB404" s="33"/>
      <c r="GC404" s="33"/>
      <c r="GD404" s="33"/>
      <c r="GE404" s="33"/>
      <c r="GF404" s="33"/>
      <c r="GG404" s="33"/>
      <c r="GH404" s="33"/>
      <c r="GI404" s="33"/>
      <c r="GJ404" s="33"/>
      <c r="GK404" s="33"/>
      <c r="GL404" s="33"/>
      <c r="GM404" s="33"/>
      <c r="GN404" s="33"/>
      <c r="GO404" s="33"/>
      <c r="GP404" s="33"/>
      <c r="GQ404" s="33"/>
      <c r="GR404" s="33"/>
      <c r="GS404" s="33"/>
      <c r="GT404" s="33"/>
      <c r="GU404" s="33"/>
      <c r="GV404" s="33"/>
      <c r="GW404" s="33"/>
      <c r="GX404" s="33"/>
      <c r="GY404" s="33"/>
      <c r="GZ404" s="33"/>
      <c r="HA404" s="33"/>
      <c r="HB404" s="33"/>
      <c r="HC404" s="33"/>
      <c r="HD404" s="33"/>
      <c r="HE404" s="33"/>
      <c r="HF404" s="33"/>
      <c r="HG404" s="33"/>
      <c r="HH404" s="33"/>
      <c r="HI404" s="33"/>
      <c r="HJ404" s="33"/>
      <c r="HK404" s="33"/>
      <c r="HL404" s="33"/>
      <c r="HM404" s="33"/>
      <c r="HN404" s="33"/>
      <c r="HO404" s="33"/>
      <c r="HP404" s="33"/>
      <c r="HQ404" s="33"/>
      <c r="HR404" s="33"/>
      <c r="HS404" s="33"/>
      <c r="HT404" s="33"/>
      <c r="HU404" s="33"/>
      <c r="HV404" s="33"/>
      <c r="HW404" s="33"/>
      <c r="HX404" s="33"/>
      <c r="HY404" s="33"/>
      <c r="HZ404" s="33"/>
      <c r="IA404" s="33"/>
      <c r="IB404" s="33"/>
      <c r="IC404" s="33"/>
      <c r="ID404" s="33"/>
      <c r="IE404" s="33"/>
      <c r="IF404" s="33"/>
      <c r="IG404" s="33"/>
      <c r="IH404" s="33"/>
      <c r="II404" s="33"/>
      <c r="IJ404" s="33"/>
    </row>
    <row r="405" spans="1:244" ht="165" customHeight="1" x14ac:dyDescent="0.2">
      <c r="A405" s="26" t="s">
        <v>433</v>
      </c>
      <c r="B405" s="18" t="s">
        <v>434</v>
      </c>
      <c r="C405" s="9"/>
      <c r="D405" s="9"/>
      <c r="E405" s="22">
        <f t="shared" si="51"/>
        <v>35452</v>
      </c>
      <c r="F405" s="23">
        <f>F406</f>
        <v>0</v>
      </c>
      <c r="G405" s="22">
        <f>G406</f>
        <v>35452</v>
      </c>
      <c r="H405" s="22">
        <f t="shared" si="52"/>
        <v>36870</v>
      </c>
      <c r="I405" s="23">
        <f>I406</f>
        <v>0</v>
      </c>
      <c r="J405" s="22">
        <f>J406</f>
        <v>36870</v>
      </c>
    </row>
    <row r="406" spans="1:244" ht="151.5" customHeight="1" x14ac:dyDescent="0.2">
      <c r="A406" s="41" t="s">
        <v>684</v>
      </c>
      <c r="B406" s="9" t="s">
        <v>435</v>
      </c>
      <c r="C406" s="9"/>
      <c r="D406" s="9"/>
      <c r="E406" s="24">
        <f t="shared" si="51"/>
        <v>35452</v>
      </c>
      <c r="F406" s="25">
        <f>F407+F408</f>
        <v>0</v>
      </c>
      <c r="G406" s="24">
        <f>G407+G408</f>
        <v>35452</v>
      </c>
      <c r="H406" s="24">
        <f t="shared" si="52"/>
        <v>36870</v>
      </c>
      <c r="I406" s="25">
        <f>I407+I408</f>
        <v>0</v>
      </c>
      <c r="J406" s="24">
        <f>J407+J408</f>
        <v>36870</v>
      </c>
    </row>
    <row r="407" spans="1:244" ht="69" customHeight="1" x14ac:dyDescent="0.2">
      <c r="A407" s="9" t="s">
        <v>23</v>
      </c>
      <c r="B407" s="9" t="s">
        <v>435</v>
      </c>
      <c r="C407" s="9" t="s">
        <v>16</v>
      </c>
      <c r="D407" s="9" t="s">
        <v>11</v>
      </c>
      <c r="E407" s="24">
        <f t="shared" si="51"/>
        <v>288</v>
      </c>
      <c r="F407" s="24"/>
      <c r="G407" s="24">
        <v>288</v>
      </c>
      <c r="H407" s="24">
        <f>I407+J407</f>
        <v>300</v>
      </c>
      <c r="I407" s="24"/>
      <c r="J407" s="47">
        <v>300</v>
      </c>
      <c r="K407" s="48"/>
    </row>
    <row r="408" spans="1:244" ht="53.25" customHeight="1" x14ac:dyDescent="0.2">
      <c r="A408" s="7" t="s">
        <v>30</v>
      </c>
      <c r="B408" s="9" t="s">
        <v>435</v>
      </c>
      <c r="C408" s="9" t="s">
        <v>19</v>
      </c>
      <c r="D408" s="9" t="s">
        <v>11</v>
      </c>
      <c r="E408" s="24">
        <f t="shared" si="51"/>
        <v>35164</v>
      </c>
      <c r="F408" s="24"/>
      <c r="G408" s="24">
        <v>35164</v>
      </c>
      <c r="H408" s="24">
        <f>I408+J408</f>
        <v>36570</v>
      </c>
      <c r="I408" s="24"/>
      <c r="J408" s="47">
        <v>36570</v>
      </c>
      <c r="K408" s="48"/>
    </row>
    <row r="409" spans="1:244" ht="156" customHeight="1" x14ac:dyDescent="0.2">
      <c r="A409" s="26" t="s">
        <v>436</v>
      </c>
      <c r="B409" s="18" t="s">
        <v>437</v>
      </c>
      <c r="C409" s="9"/>
      <c r="D409" s="9"/>
      <c r="E409" s="22">
        <f t="shared" si="51"/>
        <v>139707</v>
      </c>
      <c r="F409" s="23">
        <f>F410</f>
        <v>0</v>
      </c>
      <c r="G409" s="22">
        <f>G410</f>
        <v>139707</v>
      </c>
      <c r="H409" s="22">
        <f t="shared" si="52"/>
        <v>145264</v>
      </c>
      <c r="I409" s="23">
        <f>I410</f>
        <v>0</v>
      </c>
      <c r="J409" s="22">
        <f>J410</f>
        <v>145264</v>
      </c>
    </row>
    <row r="410" spans="1:244" ht="83.25" customHeight="1" x14ac:dyDescent="0.2">
      <c r="A410" s="7" t="s">
        <v>438</v>
      </c>
      <c r="B410" s="9" t="s">
        <v>439</v>
      </c>
      <c r="C410" s="9"/>
      <c r="D410" s="9"/>
      <c r="E410" s="24">
        <f t="shared" si="51"/>
        <v>139707</v>
      </c>
      <c r="F410" s="25">
        <f>F411+F412</f>
        <v>0</v>
      </c>
      <c r="G410" s="24">
        <f>G411+G412</f>
        <v>139707</v>
      </c>
      <c r="H410" s="24">
        <f t="shared" si="52"/>
        <v>145264</v>
      </c>
      <c r="I410" s="25">
        <f>I411+I412</f>
        <v>0</v>
      </c>
      <c r="J410" s="24">
        <f>J411+J412</f>
        <v>145264</v>
      </c>
      <c r="K410" s="33"/>
      <c r="L410" s="33"/>
      <c r="M410" s="33"/>
      <c r="N410" s="33"/>
      <c r="O410" s="33"/>
      <c r="P410" s="33"/>
      <c r="Q410" s="33"/>
      <c r="R410" s="33"/>
      <c r="S410" s="33"/>
      <c r="T410" s="33"/>
      <c r="U410" s="33"/>
      <c r="V410" s="33"/>
      <c r="W410" s="33"/>
      <c r="X410" s="33"/>
      <c r="Y410" s="33"/>
      <c r="Z410" s="33"/>
      <c r="AA410" s="33"/>
      <c r="AB410" s="33"/>
      <c r="AC410" s="33"/>
      <c r="AD410" s="33"/>
      <c r="AE410" s="33"/>
      <c r="AF410" s="33"/>
      <c r="AG410" s="33"/>
      <c r="AH410" s="33"/>
      <c r="AI410" s="33"/>
      <c r="AJ410" s="33"/>
      <c r="AK410" s="33"/>
      <c r="AL410" s="33"/>
      <c r="AM410" s="33"/>
      <c r="AN410" s="33"/>
      <c r="AO410" s="33"/>
      <c r="AP410" s="33"/>
      <c r="AQ410" s="33"/>
      <c r="AR410" s="33"/>
      <c r="AS410" s="33"/>
      <c r="AT410" s="33"/>
      <c r="AU410" s="33"/>
      <c r="AV410" s="33"/>
      <c r="AW410" s="33"/>
      <c r="AX410" s="33"/>
      <c r="AY410" s="33"/>
      <c r="AZ410" s="33"/>
      <c r="BA410" s="33"/>
      <c r="BB410" s="33"/>
      <c r="BC410" s="33"/>
      <c r="BD410" s="33"/>
      <c r="BE410" s="33"/>
      <c r="BF410" s="33"/>
      <c r="BG410" s="33"/>
      <c r="BH410" s="33"/>
      <c r="BI410" s="33"/>
      <c r="BJ410" s="33"/>
      <c r="BK410" s="33"/>
      <c r="BL410" s="33"/>
      <c r="BM410" s="33"/>
      <c r="BN410" s="33"/>
      <c r="BO410" s="33"/>
      <c r="BP410" s="33"/>
      <c r="BQ410" s="33"/>
      <c r="BR410" s="33"/>
      <c r="BS410" s="33"/>
      <c r="BT410" s="33"/>
      <c r="BU410" s="33"/>
      <c r="BV410" s="33"/>
      <c r="BW410" s="33"/>
      <c r="BX410" s="33"/>
      <c r="BY410" s="33"/>
      <c r="BZ410" s="33"/>
      <c r="CA410" s="33"/>
      <c r="CB410" s="33"/>
      <c r="CC410" s="33"/>
      <c r="CD410" s="33"/>
      <c r="CE410" s="33"/>
      <c r="CF410" s="33"/>
      <c r="CG410" s="33"/>
      <c r="CH410" s="33"/>
      <c r="CI410" s="33"/>
      <c r="CJ410" s="33"/>
      <c r="CK410" s="33"/>
      <c r="CL410" s="33"/>
      <c r="CM410" s="33"/>
      <c r="CN410" s="33"/>
      <c r="CO410" s="33"/>
      <c r="CP410" s="33"/>
      <c r="CQ410" s="33"/>
      <c r="CR410" s="33"/>
      <c r="CS410" s="33"/>
      <c r="CT410" s="33"/>
      <c r="CU410" s="33"/>
      <c r="CV410" s="33"/>
      <c r="CW410" s="33"/>
      <c r="CX410" s="33"/>
      <c r="CY410" s="33"/>
      <c r="CZ410" s="33"/>
      <c r="DA410" s="33"/>
      <c r="DB410" s="33"/>
      <c r="DC410" s="33"/>
      <c r="DD410" s="33"/>
      <c r="DE410" s="33"/>
      <c r="DF410" s="33"/>
      <c r="DG410" s="33"/>
      <c r="DH410" s="33"/>
      <c r="DI410" s="33"/>
      <c r="DJ410" s="33"/>
      <c r="DK410" s="33"/>
      <c r="DL410" s="33"/>
      <c r="DM410" s="33"/>
      <c r="DN410" s="33"/>
      <c r="DO410" s="33"/>
      <c r="DP410" s="33"/>
      <c r="DQ410" s="33"/>
      <c r="DR410" s="33"/>
      <c r="DS410" s="33"/>
      <c r="DT410" s="33"/>
      <c r="DU410" s="33"/>
      <c r="DV410" s="33"/>
      <c r="DW410" s="33"/>
      <c r="DX410" s="33"/>
      <c r="DY410" s="33"/>
      <c r="DZ410" s="33"/>
      <c r="EA410" s="33"/>
      <c r="EB410" s="33"/>
      <c r="EC410" s="33"/>
      <c r="ED410" s="33"/>
      <c r="EE410" s="33"/>
      <c r="EF410" s="33"/>
      <c r="EG410" s="33"/>
      <c r="EH410" s="33"/>
      <c r="EI410" s="33"/>
      <c r="EJ410" s="33"/>
      <c r="EK410" s="33"/>
      <c r="EL410" s="33"/>
      <c r="EM410" s="33"/>
      <c r="EN410" s="33"/>
      <c r="EO410" s="33"/>
      <c r="EP410" s="33"/>
      <c r="EQ410" s="33"/>
      <c r="ER410" s="33"/>
      <c r="ES410" s="33"/>
      <c r="ET410" s="33"/>
      <c r="EU410" s="33"/>
      <c r="EV410" s="33"/>
      <c r="EW410" s="33"/>
      <c r="EX410" s="33"/>
      <c r="EY410" s="33"/>
      <c r="EZ410" s="33"/>
      <c r="FA410" s="33"/>
      <c r="FB410" s="33"/>
      <c r="FC410" s="33"/>
      <c r="FD410" s="33"/>
      <c r="FE410" s="33"/>
      <c r="FF410" s="33"/>
      <c r="FG410" s="33"/>
      <c r="FH410" s="33"/>
      <c r="FI410" s="33"/>
      <c r="FJ410" s="33"/>
      <c r="FK410" s="33"/>
      <c r="FL410" s="33"/>
      <c r="FM410" s="33"/>
      <c r="FN410" s="33"/>
      <c r="FO410" s="33"/>
      <c r="FP410" s="33"/>
      <c r="FQ410" s="33"/>
      <c r="FR410" s="33"/>
      <c r="FS410" s="33"/>
      <c r="FT410" s="33"/>
      <c r="FU410" s="33"/>
      <c r="FV410" s="33"/>
      <c r="FW410" s="33"/>
      <c r="FX410" s="33"/>
      <c r="FY410" s="33"/>
      <c r="FZ410" s="33"/>
      <c r="GA410" s="33"/>
      <c r="GB410" s="33"/>
      <c r="GC410" s="33"/>
      <c r="GD410" s="33"/>
      <c r="GE410" s="33"/>
      <c r="GF410" s="33"/>
      <c r="GG410" s="33"/>
      <c r="GH410" s="33"/>
      <c r="GI410" s="33"/>
      <c r="GJ410" s="33"/>
      <c r="GK410" s="33"/>
      <c r="GL410" s="33"/>
      <c r="GM410" s="33"/>
      <c r="GN410" s="33"/>
      <c r="GO410" s="33"/>
      <c r="GP410" s="33"/>
      <c r="GQ410" s="33"/>
      <c r="GR410" s="33"/>
      <c r="GS410" s="33"/>
      <c r="GT410" s="33"/>
      <c r="GU410" s="33"/>
      <c r="GV410" s="33"/>
      <c r="GW410" s="33"/>
      <c r="GX410" s="33"/>
      <c r="GY410" s="33"/>
      <c r="GZ410" s="33"/>
      <c r="HA410" s="33"/>
      <c r="HB410" s="33"/>
      <c r="HC410" s="33"/>
      <c r="HD410" s="33"/>
      <c r="HE410" s="33"/>
      <c r="HF410" s="33"/>
      <c r="HG410" s="33"/>
      <c r="HH410" s="33"/>
      <c r="HI410" s="33"/>
      <c r="HJ410" s="33"/>
      <c r="HK410" s="33"/>
      <c r="HL410" s="33"/>
      <c r="HM410" s="33"/>
      <c r="HN410" s="33"/>
      <c r="HO410" s="33"/>
      <c r="HP410" s="33"/>
      <c r="HQ410" s="33"/>
      <c r="HR410" s="33"/>
      <c r="HS410" s="33"/>
      <c r="HT410" s="33"/>
      <c r="HU410" s="33"/>
      <c r="HV410" s="33"/>
      <c r="HW410" s="33"/>
      <c r="HX410" s="33"/>
      <c r="HY410" s="33"/>
      <c r="HZ410" s="33"/>
      <c r="IA410" s="33"/>
      <c r="IB410" s="33"/>
      <c r="IC410" s="33"/>
      <c r="ID410" s="33"/>
      <c r="IE410" s="33"/>
      <c r="IF410" s="33"/>
      <c r="IG410" s="33"/>
      <c r="IH410" s="33"/>
      <c r="II410" s="33"/>
      <c r="IJ410" s="33"/>
    </row>
    <row r="411" spans="1:244" ht="69" customHeight="1" x14ac:dyDescent="0.2">
      <c r="A411" s="9" t="s">
        <v>23</v>
      </c>
      <c r="B411" s="9" t="s">
        <v>439</v>
      </c>
      <c r="C411" s="9" t="s">
        <v>16</v>
      </c>
      <c r="D411" s="9" t="s">
        <v>11</v>
      </c>
      <c r="E411" s="24">
        <f t="shared" si="51"/>
        <v>1362</v>
      </c>
      <c r="F411" s="24"/>
      <c r="G411" s="24">
        <v>1362</v>
      </c>
      <c r="H411" s="24">
        <f t="shared" si="52"/>
        <v>1400</v>
      </c>
      <c r="I411" s="24"/>
      <c r="J411" s="24">
        <v>1400</v>
      </c>
    </row>
    <row r="412" spans="1:244" ht="50.25" customHeight="1" x14ac:dyDescent="0.2">
      <c r="A412" s="7" t="s">
        <v>30</v>
      </c>
      <c r="B412" s="9" t="s">
        <v>439</v>
      </c>
      <c r="C412" s="9" t="s">
        <v>19</v>
      </c>
      <c r="D412" s="9" t="s">
        <v>11</v>
      </c>
      <c r="E412" s="24">
        <f t="shared" si="51"/>
        <v>138345</v>
      </c>
      <c r="F412" s="24"/>
      <c r="G412" s="24">
        <v>138345</v>
      </c>
      <c r="H412" s="24">
        <f t="shared" si="52"/>
        <v>143864</v>
      </c>
      <c r="I412" s="24"/>
      <c r="J412" s="24">
        <v>143864</v>
      </c>
    </row>
    <row r="413" spans="1:244" ht="127.5" customHeight="1" x14ac:dyDescent="0.2">
      <c r="A413" s="26" t="s">
        <v>440</v>
      </c>
      <c r="B413" s="18" t="s">
        <v>441</v>
      </c>
      <c r="C413" s="9"/>
      <c r="D413" s="9"/>
      <c r="E413" s="22">
        <f t="shared" si="51"/>
        <v>519</v>
      </c>
      <c r="F413" s="23">
        <f>F414</f>
        <v>0</v>
      </c>
      <c r="G413" s="22">
        <f>G414</f>
        <v>519</v>
      </c>
      <c r="H413" s="22">
        <f t="shared" si="52"/>
        <v>540</v>
      </c>
      <c r="I413" s="23">
        <f>I414</f>
        <v>0</v>
      </c>
      <c r="J413" s="22">
        <f>J414</f>
        <v>540</v>
      </c>
    </row>
    <row r="414" spans="1:244" ht="66.75" customHeight="1" x14ac:dyDescent="0.2">
      <c r="A414" s="7" t="s">
        <v>442</v>
      </c>
      <c r="B414" s="9" t="s">
        <v>443</v>
      </c>
      <c r="C414" s="9"/>
      <c r="D414" s="9"/>
      <c r="E414" s="24">
        <f t="shared" si="51"/>
        <v>519</v>
      </c>
      <c r="F414" s="25">
        <f>F415+F416</f>
        <v>0</v>
      </c>
      <c r="G414" s="24">
        <f>G415+G416</f>
        <v>519</v>
      </c>
      <c r="H414" s="24">
        <f t="shared" si="52"/>
        <v>540</v>
      </c>
      <c r="I414" s="25">
        <f>I415+I416</f>
        <v>0</v>
      </c>
      <c r="J414" s="24">
        <f>J415+J416</f>
        <v>540</v>
      </c>
      <c r="K414" s="33"/>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c r="AJ414" s="33"/>
      <c r="AK414" s="33"/>
      <c r="AL414" s="33"/>
      <c r="AM414" s="33"/>
      <c r="AN414" s="33"/>
      <c r="AO414" s="33"/>
      <c r="AP414" s="33"/>
      <c r="AQ414" s="33"/>
      <c r="AR414" s="33"/>
      <c r="AS414" s="33"/>
      <c r="AT414" s="33"/>
      <c r="AU414" s="33"/>
      <c r="AV414" s="33"/>
      <c r="AW414" s="33"/>
      <c r="AX414" s="33"/>
      <c r="AY414" s="33"/>
      <c r="AZ414" s="33"/>
      <c r="BA414" s="33"/>
      <c r="BB414" s="33"/>
      <c r="BC414" s="33"/>
      <c r="BD414" s="33"/>
      <c r="BE414" s="33"/>
      <c r="BF414" s="33"/>
      <c r="BG414" s="33"/>
      <c r="BH414" s="33"/>
      <c r="BI414" s="33"/>
      <c r="BJ414" s="33"/>
      <c r="BK414" s="33"/>
      <c r="BL414" s="33"/>
      <c r="BM414" s="33"/>
      <c r="BN414" s="33"/>
      <c r="BO414" s="33"/>
      <c r="BP414" s="33"/>
      <c r="BQ414" s="33"/>
      <c r="BR414" s="33"/>
      <c r="BS414" s="33"/>
      <c r="BT414" s="33"/>
      <c r="BU414" s="33"/>
      <c r="BV414" s="33"/>
      <c r="BW414" s="33"/>
      <c r="BX414" s="33"/>
      <c r="BY414" s="33"/>
      <c r="BZ414" s="33"/>
      <c r="CA414" s="33"/>
      <c r="CB414" s="33"/>
      <c r="CC414" s="33"/>
      <c r="CD414" s="33"/>
      <c r="CE414" s="33"/>
      <c r="CF414" s="33"/>
      <c r="CG414" s="33"/>
      <c r="CH414" s="33"/>
      <c r="CI414" s="33"/>
      <c r="CJ414" s="33"/>
      <c r="CK414" s="33"/>
      <c r="CL414" s="33"/>
      <c r="CM414" s="33"/>
      <c r="CN414" s="33"/>
      <c r="CO414" s="33"/>
      <c r="CP414" s="33"/>
      <c r="CQ414" s="33"/>
      <c r="CR414" s="33"/>
      <c r="CS414" s="33"/>
      <c r="CT414" s="33"/>
      <c r="CU414" s="33"/>
      <c r="CV414" s="33"/>
      <c r="CW414" s="33"/>
      <c r="CX414" s="33"/>
      <c r="CY414" s="33"/>
      <c r="CZ414" s="33"/>
      <c r="DA414" s="33"/>
      <c r="DB414" s="33"/>
      <c r="DC414" s="33"/>
      <c r="DD414" s="33"/>
      <c r="DE414" s="33"/>
      <c r="DF414" s="33"/>
      <c r="DG414" s="33"/>
      <c r="DH414" s="33"/>
      <c r="DI414" s="33"/>
      <c r="DJ414" s="33"/>
      <c r="DK414" s="33"/>
      <c r="DL414" s="33"/>
      <c r="DM414" s="33"/>
      <c r="DN414" s="33"/>
      <c r="DO414" s="33"/>
      <c r="DP414" s="33"/>
      <c r="DQ414" s="33"/>
      <c r="DR414" s="33"/>
      <c r="DS414" s="33"/>
      <c r="DT414" s="33"/>
      <c r="DU414" s="33"/>
      <c r="DV414" s="33"/>
      <c r="DW414" s="33"/>
      <c r="DX414" s="33"/>
      <c r="DY414" s="33"/>
      <c r="DZ414" s="33"/>
      <c r="EA414" s="33"/>
      <c r="EB414" s="33"/>
      <c r="EC414" s="33"/>
      <c r="ED414" s="33"/>
      <c r="EE414" s="33"/>
      <c r="EF414" s="33"/>
      <c r="EG414" s="33"/>
      <c r="EH414" s="33"/>
      <c r="EI414" s="33"/>
      <c r="EJ414" s="33"/>
      <c r="EK414" s="33"/>
      <c r="EL414" s="33"/>
      <c r="EM414" s="33"/>
      <c r="EN414" s="33"/>
      <c r="EO414" s="33"/>
      <c r="EP414" s="33"/>
      <c r="EQ414" s="33"/>
      <c r="ER414" s="33"/>
      <c r="ES414" s="33"/>
      <c r="ET414" s="33"/>
      <c r="EU414" s="33"/>
      <c r="EV414" s="33"/>
      <c r="EW414" s="33"/>
      <c r="EX414" s="33"/>
      <c r="EY414" s="33"/>
      <c r="EZ414" s="33"/>
      <c r="FA414" s="33"/>
      <c r="FB414" s="33"/>
      <c r="FC414" s="33"/>
      <c r="FD414" s="33"/>
      <c r="FE414" s="33"/>
      <c r="FF414" s="33"/>
      <c r="FG414" s="33"/>
      <c r="FH414" s="33"/>
      <c r="FI414" s="33"/>
      <c r="FJ414" s="33"/>
      <c r="FK414" s="33"/>
      <c r="FL414" s="33"/>
      <c r="FM414" s="33"/>
      <c r="FN414" s="33"/>
      <c r="FO414" s="33"/>
      <c r="FP414" s="33"/>
      <c r="FQ414" s="33"/>
      <c r="FR414" s="33"/>
      <c r="FS414" s="33"/>
      <c r="FT414" s="33"/>
      <c r="FU414" s="33"/>
      <c r="FV414" s="33"/>
      <c r="FW414" s="33"/>
      <c r="FX414" s="33"/>
      <c r="FY414" s="33"/>
      <c r="FZ414" s="33"/>
      <c r="GA414" s="33"/>
      <c r="GB414" s="33"/>
      <c r="GC414" s="33"/>
      <c r="GD414" s="33"/>
      <c r="GE414" s="33"/>
      <c r="GF414" s="33"/>
      <c r="GG414" s="33"/>
      <c r="GH414" s="33"/>
      <c r="GI414" s="33"/>
      <c r="GJ414" s="33"/>
      <c r="GK414" s="33"/>
      <c r="GL414" s="33"/>
      <c r="GM414" s="33"/>
      <c r="GN414" s="33"/>
      <c r="GO414" s="33"/>
      <c r="GP414" s="33"/>
      <c r="GQ414" s="33"/>
      <c r="GR414" s="33"/>
      <c r="GS414" s="33"/>
      <c r="GT414" s="33"/>
      <c r="GU414" s="33"/>
      <c r="GV414" s="33"/>
      <c r="GW414" s="33"/>
      <c r="GX414" s="33"/>
      <c r="GY414" s="33"/>
      <c r="GZ414" s="33"/>
      <c r="HA414" s="33"/>
      <c r="HB414" s="33"/>
      <c r="HC414" s="33"/>
      <c r="HD414" s="33"/>
      <c r="HE414" s="33"/>
      <c r="HF414" s="33"/>
      <c r="HG414" s="33"/>
      <c r="HH414" s="33"/>
      <c r="HI414" s="33"/>
      <c r="HJ414" s="33"/>
      <c r="HK414" s="33"/>
      <c r="HL414" s="33"/>
      <c r="HM414" s="33"/>
      <c r="HN414" s="33"/>
      <c r="HO414" s="33"/>
      <c r="HP414" s="33"/>
      <c r="HQ414" s="33"/>
      <c r="HR414" s="33"/>
      <c r="HS414" s="33"/>
      <c r="HT414" s="33"/>
      <c r="HU414" s="33"/>
      <c r="HV414" s="33"/>
      <c r="HW414" s="33"/>
      <c r="HX414" s="33"/>
      <c r="HY414" s="33"/>
      <c r="HZ414" s="33"/>
      <c r="IA414" s="33"/>
      <c r="IB414" s="33"/>
      <c r="IC414" s="33"/>
      <c r="ID414" s="33"/>
      <c r="IE414" s="33"/>
      <c r="IF414" s="33"/>
      <c r="IG414" s="33"/>
      <c r="IH414" s="33"/>
      <c r="II414" s="33"/>
      <c r="IJ414" s="33"/>
    </row>
    <row r="415" spans="1:244" ht="77.25" customHeight="1" x14ac:dyDescent="0.2">
      <c r="A415" s="9" t="s">
        <v>23</v>
      </c>
      <c r="B415" s="9" t="s">
        <v>443</v>
      </c>
      <c r="C415" s="9" t="s">
        <v>16</v>
      </c>
      <c r="D415" s="9" t="s">
        <v>11</v>
      </c>
      <c r="E415" s="24">
        <f t="shared" si="51"/>
        <v>7</v>
      </c>
      <c r="F415" s="24"/>
      <c r="G415" s="24">
        <v>7</v>
      </c>
      <c r="H415" s="24">
        <f t="shared" si="52"/>
        <v>8</v>
      </c>
      <c r="I415" s="24"/>
      <c r="J415" s="24">
        <v>8</v>
      </c>
    </row>
    <row r="416" spans="1:244" ht="59.25" customHeight="1" x14ac:dyDescent="0.2">
      <c r="A416" s="7" t="s">
        <v>30</v>
      </c>
      <c r="B416" s="9" t="s">
        <v>443</v>
      </c>
      <c r="C416" s="9" t="s">
        <v>19</v>
      </c>
      <c r="D416" s="9" t="s">
        <v>11</v>
      </c>
      <c r="E416" s="24">
        <f t="shared" si="51"/>
        <v>512</v>
      </c>
      <c r="F416" s="24"/>
      <c r="G416" s="24">
        <v>512</v>
      </c>
      <c r="H416" s="24">
        <f t="shared" si="52"/>
        <v>532</v>
      </c>
      <c r="I416" s="24"/>
      <c r="J416" s="24">
        <v>532</v>
      </c>
    </row>
    <row r="417" spans="1:244" ht="135.6" customHeight="1" x14ac:dyDescent="0.2">
      <c r="A417" s="18" t="s">
        <v>444</v>
      </c>
      <c r="B417" s="18" t="s">
        <v>445</v>
      </c>
      <c r="C417" s="9"/>
      <c r="D417" s="9"/>
      <c r="E417" s="22">
        <f t="shared" si="51"/>
        <v>3343</v>
      </c>
      <c r="F417" s="49">
        <f>F418</f>
        <v>0</v>
      </c>
      <c r="G417" s="50">
        <f>G418</f>
        <v>3343</v>
      </c>
      <c r="H417" s="22">
        <f t="shared" si="52"/>
        <v>3479</v>
      </c>
      <c r="I417" s="49">
        <f>I418</f>
        <v>0</v>
      </c>
      <c r="J417" s="50">
        <f>J418</f>
        <v>3479</v>
      </c>
      <c r="K417" s="33"/>
      <c r="L417" s="33"/>
      <c r="M417" s="33"/>
      <c r="N417" s="33"/>
      <c r="O417" s="33"/>
      <c r="P417" s="33"/>
      <c r="Q417" s="33"/>
      <c r="R417" s="33"/>
      <c r="S417" s="33"/>
      <c r="T417" s="33"/>
      <c r="U417" s="33"/>
      <c r="V417" s="33"/>
      <c r="W417" s="33"/>
      <c r="X417" s="33"/>
      <c r="Y417" s="33"/>
      <c r="Z417" s="33"/>
      <c r="AA417" s="33"/>
      <c r="AB417" s="33"/>
      <c r="AC417" s="33"/>
      <c r="AD417" s="33"/>
      <c r="AE417" s="33"/>
      <c r="AF417" s="33"/>
      <c r="AG417" s="33"/>
      <c r="AH417" s="33"/>
      <c r="AI417" s="33"/>
      <c r="AJ417" s="33"/>
      <c r="AK417" s="33"/>
      <c r="AL417" s="33"/>
      <c r="AM417" s="33"/>
      <c r="AN417" s="33"/>
      <c r="AO417" s="33"/>
      <c r="AP417" s="33"/>
      <c r="AQ417" s="33"/>
      <c r="AR417" s="33"/>
      <c r="AS417" s="33"/>
      <c r="AT417" s="33"/>
      <c r="AU417" s="33"/>
      <c r="AV417" s="33"/>
      <c r="AW417" s="33"/>
      <c r="AX417" s="33"/>
      <c r="AY417" s="33"/>
      <c r="AZ417" s="33"/>
      <c r="BA417" s="33"/>
      <c r="BB417" s="33"/>
      <c r="BC417" s="33"/>
      <c r="BD417" s="33"/>
      <c r="BE417" s="33"/>
      <c r="BF417" s="33"/>
      <c r="BG417" s="33"/>
      <c r="BH417" s="33"/>
      <c r="BI417" s="33"/>
      <c r="BJ417" s="33"/>
      <c r="BK417" s="33"/>
      <c r="BL417" s="33"/>
      <c r="BM417" s="33"/>
      <c r="BN417" s="33"/>
      <c r="BO417" s="33"/>
      <c r="BP417" s="33"/>
      <c r="BQ417" s="33"/>
      <c r="BR417" s="33"/>
      <c r="BS417" s="33"/>
      <c r="BT417" s="33"/>
      <c r="BU417" s="33"/>
      <c r="BV417" s="33"/>
      <c r="BW417" s="33"/>
      <c r="BX417" s="33"/>
      <c r="BY417" s="33"/>
      <c r="BZ417" s="33"/>
      <c r="CA417" s="33"/>
      <c r="CB417" s="33"/>
      <c r="CC417" s="33"/>
      <c r="CD417" s="33"/>
      <c r="CE417" s="33"/>
      <c r="CF417" s="33"/>
      <c r="CG417" s="33"/>
      <c r="CH417" s="33"/>
      <c r="CI417" s="33"/>
      <c r="CJ417" s="33"/>
      <c r="CK417" s="33"/>
      <c r="CL417" s="33"/>
      <c r="CM417" s="33"/>
      <c r="CN417" s="33"/>
      <c r="CO417" s="33"/>
      <c r="CP417" s="33"/>
      <c r="CQ417" s="33"/>
      <c r="CR417" s="33"/>
      <c r="CS417" s="33"/>
      <c r="CT417" s="33"/>
      <c r="CU417" s="33"/>
      <c r="CV417" s="33"/>
      <c r="CW417" s="33"/>
      <c r="CX417" s="33"/>
      <c r="CY417" s="33"/>
      <c r="CZ417" s="33"/>
      <c r="DA417" s="33"/>
      <c r="DB417" s="33"/>
      <c r="DC417" s="33"/>
      <c r="DD417" s="33"/>
      <c r="DE417" s="33"/>
      <c r="DF417" s="33"/>
      <c r="DG417" s="33"/>
      <c r="DH417" s="33"/>
      <c r="DI417" s="33"/>
      <c r="DJ417" s="33"/>
      <c r="DK417" s="33"/>
      <c r="DL417" s="33"/>
      <c r="DM417" s="33"/>
      <c r="DN417" s="33"/>
      <c r="DO417" s="33"/>
      <c r="DP417" s="33"/>
      <c r="DQ417" s="33"/>
      <c r="DR417" s="33"/>
      <c r="DS417" s="33"/>
      <c r="DT417" s="33"/>
      <c r="DU417" s="33"/>
      <c r="DV417" s="33"/>
      <c r="DW417" s="33"/>
      <c r="DX417" s="33"/>
      <c r="DY417" s="33"/>
      <c r="DZ417" s="33"/>
      <c r="EA417" s="33"/>
      <c r="EB417" s="33"/>
      <c r="EC417" s="33"/>
      <c r="ED417" s="33"/>
      <c r="EE417" s="33"/>
      <c r="EF417" s="33"/>
      <c r="EG417" s="33"/>
      <c r="EH417" s="33"/>
      <c r="EI417" s="33"/>
      <c r="EJ417" s="33"/>
      <c r="EK417" s="33"/>
      <c r="EL417" s="33"/>
      <c r="EM417" s="33"/>
      <c r="EN417" s="33"/>
      <c r="EO417" s="33"/>
      <c r="EP417" s="33"/>
      <c r="EQ417" s="33"/>
      <c r="ER417" s="33"/>
      <c r="ES417" s="33"/>
      <c r="ET417" s="33"/>
      <c r="EU417" s="33"/>
      <c r="EV417" s="33"/>
      <c r="EW417" s="33"/>
      <c r="EX417" s="33"/>
      <c r="EY417" s="33"/>
      <c r="EZ417" s="33"/>
      <c r="FA417" s="33"/>
      <c r="FB417" s="33"/>
      <c r="FC417" s="33"/>
      <c r="FD417" s="33"/>
      <c r="FE417" s="33"/>
      <c r="FF417" s="33"/>
      <c r="FG417" s="33"/>
      <c r="FH417" s="33"/>
      <c r="FI417" s="33"/>
      <c r="FJ417" s="33"/>
      <c r="FK417" s="33"/>
      <c r="FL417" s="33"/>
      <c r="FM417" s="33"/>
      <c r="FN417" s="33"/>
      <c r="FO417" s="33"/>
      <c r="FP417" s="33"/>
      <c r="FQ417" s="33"/>
      <c r="FR417" s="33"/>
      <c r="FS417" s="33"/>
      <c r="FT417" s="33"/>
      <c r="FU417" s="33"/>
      <c r="FV417" s="33"/>
      <c r="FW417" s="33"/>
      <c r="FX417" s="33"/>
      <c r="FY417" s="33"/>
      <c r="FZ417" s="33"/>
      <c r="GA417" s="33"/>
      <c r="GB417" s="33"/>
      <c r="GC417" s="33"/>
      <c r="GD417" s="33"/>
      <c r="GE417" s="33"/>
      <c r="GF417" s="33"/>
      <c r="GG417" s="33"/>
      <c r="GH417" s="33"/>
      <c r="GI417" s="33"/>
      <c r="GJ417" s="33"/>
      <c r="GK417" s="33"/>
      <c r="GL417" s="33"/>
      <c r="GM417" s="33"/>
      <c r="GN417" s="33"/>
      <c r="GO417" s="33"/>
      <c r="GP417" s="33"/>
      <c r="GQ417" s="33"/>
      <c r="GR417" s="33"/>
      <c r="GS417" s="33"/>
      <c r="GT417" s="33"/>
      <c r="GU417" s="33"/>
      <c r="GV417" s="33"/>
      <c r="GW417" s="33"/>
      <c r="GX417" s="33"/>
      <c r="GY417" s="33"/>
      <c r="GZ417" s="33"/>
      <c r="HA417" s="33"/>
      <c r="HB417" s="33"/>
      <c r="HC417" s="33"/>
      <c r="HD417" s="33"/>
      <c r="HE417" s="33"/>
      <c r="HF417" s="33"/>
      <c r="HG417" s="33"/>
      <c r="HH417" s="33"/>
      <c r="HI417" s="33"/>
      <c r="HJ417" s="33"/>
      <c r="HK417" s="33"/>
      <c r="HL417" s="33"/>
      <c r="HM417" s="33"/>
      <c r="HN417" s="33"/>
      <c r="HO417" s="33"/>
      <c r="HP417" s="33"/>
      <c r="HQ417" s="33"/>
      <c r="HR417" s="33"/>
      <c r="HS417" s="33"/>
      <c r="HT417" s="33"/>
      <c r="HU417" s="33"/>
      <c r="HV417" s="33"/>
      <c r="HW417" s="33"/>
      <c r="HX417" s="33"/>
      <c r="HY417" s="33"/>
      <c r="HZ417" s="33"/>
      <c r="IA417" s="33"/>
      <c r="IB417" s="33"/>
      <c r="IC417" s="33"/>
      <c r="ID417" s="33"/>
      <c r="IE417" s="33"/>
      <c r="IF417" s="33"/>
      <c r="IG417" s="33"/>
      <c r="IH417" s="33"/>
      <c r="II417" s="33"/>
      <c r="IJ417" s="33"/>
    </row>
    <row r="418" spans="1:244" ht="71.25" customHeight="1" x14ac:dyDescent="0.2">
      <c r="A418" s="7" t="s">
        <v>446</v>
      </c>
      <c r="B418" s="9" t="s">
        <v>447</v>
      </c>
      <c r="C418" s="9"/>
      <c r="D418" s="9"/>
      <c r="E418" s="24">
        <f t="shared" si="51"/>
        <v>3343</v>
      </c>
      <c r="F418" s="25">
        <f>F419+F420</f>
        <v>0</v>
      </c>
      <c r="G418" s="24">
        <f>G419+G420</f>
        <v>3343</v>
      </c>
      <c r="H418" s="24">
        <f t="shared" si="52"/>
        <v>3479</v>
      </c>
      <c r="I418" s="25">
        <f>I419+I420</f>
        <v>0</v>
      </c>
      <c r="J418" s="24">
        <f>J419+J420</f>
        <v>3479</v>
      </c>
    </row>
    <row r="419" spans="1:244" s="33" customFormat="1" ht="68.25" customHeight="1" x14ac:dyDescent="0.2">
      <c r="A419" s="9" t="s">
        <v>23</v>
      </c>
      <c r="B419" s="9" t="s">
        <v>447</v>
      </c>
      <c r="C419" s="9" t="s">
        <v>16</v>
      </c>
      <c r="D419" s="9" t="s">
        <v>11</v>
      </c>
      <c r="E419" s="24">
        <f t="shared" si="51"/>
        <v>34</v>
      </c>
      <c r="F419" s="24"/>
      <c r="G419" s="24">
        <v>34</v>
      </c>
      <c r="H419" s="24">
        <f t="shared" si="52"/>
        <v>36</v>
      </c>
      <c r="I419" s="24"/>
      <c r="J419" s="24">
        <v>36</v>
      </c>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c r="CF419" s="20"/>
      <c r="CG419" s="20"/>
      <c r="CH419" s="20"/>
      <c r="CI419" s="20"/>
      <c r="CJ419" s="20"/>
      <c r="CK419" s="20"/>
      <c r="CL419" s="20"/>
      <c r="CM419" s="20"/>
      <c r="CN419" s="20"/>
      <c r="CO419" s="20"/>
      <c r="CP419" s="20"/>
      <c r="CQ419" s="20"/>
      <c r="CR419" s="20"/>
      <c r="CS419" s="20"/>
      <c r="CT419" s="20"/>
      <c r="CU419" s="20"/>
      <c r="CV419" s="20"/>
      <c r="CW419" s="20"/>
      <c r="CX419" s="20"/>
      <c r="CY419" s="20"/>
      <c r="CZ419" s="20"/>
      <c r="DA419" s="20"/>
      <c r="DB419" s="20"/>
      <c r="DC419" s="20"/>
      <c r="DD419" s="20"/>
      <c r="DE419" s="20"/>
      <c r="DF419" s="20"/>
      <c r="DG419" s="20"/>
      <c r="DH419" s="20"/>
      <c r="DI419" s="20"/>
      <c r="DJ419" s="20"/>
      <c r="DK419" s="20"/>
      <c r="DL419" s="20"/>
      <c r="DM419" s="20"/>
      <c r="DN419" s="20"/>
      <c r="DO419" s="20"/>
      <c r="DP419" s="20"/>
      <c r="DQ419" s="20"/>
      <c r="DR419" s="20"/>
      <c r="DS419" s="20"/>
      <c r="DT419" s="20"/>
      <c r="DU419" s="20"/>
      <c r="DV419" s="20"/>
      <c r="DW419" s="20"/>
      <c r="DX419" s="20"/>
      <c r="DY419" s="20"/>
      <c r="DZ419" s="20"/>
      <c r="EA419" s="20"/>
      <c r="EB419" s="20"/>
      <c r="EC419" s="20"/>
      <c r="ED419" s="20"/>
      <c r="EE419" s="20"/>
      <c r="EF419" s="20"/>
      <c r="EG419" s="20"/>
      <c r="EH419" s="20"/>
      <c r="EI419" s="20"/>
      <c r="EJ419" s="20"/>
      <c r="EK419" s="20"/>
      <c r="EL419" s="20"/>
      <c r="EM419" s="20"/>
      <c r="EN419" s="20"/>
      <c r="EO419" s="20"/>
      <c r="EP419" s="20"/>
      <c r="EQ419" s="20"/>
      <c r="ER419" s="20"/>
      <c r="ES419" s="20"/>
      <c r="ET419" s="20"/>
      <c r="EU419" s="20"/>
      <c r="EV419" s="20"/>
      <c r="EW419" s="20"/>
      <c r="EX419" s="20"/>
      <c r="EY419" s="20"/>
      <c r="EZ419" s="20"/>
      <c r="FA419" s="20"/>
      <c r="FB419" s="20"/>
      <c r="FC419" s="20"/>
      <c r="FD419" s="20"/>
      <c r="FE419" s="20"/>
      <c r="FF419" s="20"/>
      <c r="FG419" s="20"/>
      <c r="FH419" s="20"/>
      <c r="FI419" s="20"/>
      <c r="FJ419" s="20"/>
      <c r="FK419" s="20"/>
      <c r="FL419" s="20"/>
      <c r="FM419" s="20"/>
      <c r="FN419" s="20"/>
      <c r="FO419" s="20"/>
      <c r="FP419" s="20"/>
      <c r="FQ419" s="20"/>
      <c r="FR419" s="20"/>
      <c r="FS419" s="20"/>
      <c r="FT419" s="20"/>
      <c r="FU419" s="20"/>
      <c r="FV419" s="20"/>
      <c r="FW419" s="20"/>
      <c r="FX419" s="20"/>
      <c r="FY419" s="20"/>
      <c r="FZ419" s="20"/>
      <c r="GA419" s="20"/>
      <c r="GB419" s="20"/>
      <c r="GC419" s="20"/>
      <c r="GD419" s="20"/>
      <c r="GE419" s="20"/>
      <c r="GF419" s="20"/>
      <c r="GG419" s="20"/>
      <c r="GH419" s="20"/>
      <c r="GI419" s="20"/>
      <c r="GJ419" s="20"/>
      <c r="GK419" s="20"/>
      <c r="GL419" s="20"/>
      <c r="GM419" s="20"/>
      <c r="GN419" s="20"/>
      <c r="GO419" s="20"/>
      <c r="GP419" s="20"/>
      <c r="GQ419" s="20"/>
      <c r="GR419" s="20"/>
      <c r="GS419" s="20"/>
      <c r="GT419" s="20"/>
      <c r="GU419" s="20"/>
      <c r="GV419" s="20"/>
      <c r="GW419" s="20"/>
      <c r="GX419" s="20"/>
      <c r="GY419" s="20"/>
      <c r="GZ419" s="20"/>
      <c r="HA419" s="20"/>
      <c r="HB419" s="20"/>
      <c r="HC419" s="20"/>
      <c r="HD419" s="20"/>
      <c r="HE419" s="20"/>
      <c r="HF419" s="20"/>
      <c r="HG419" s="20"/>
      <c r="HH419" s="20"/>
      <c r="HI419" s="20"/>
      <c r="HJ419" s="20"/>
      <c r="HK419" s="20"/>
      <c r="HL419" s="20"/>
      <c r="HM419" s="20"/>
      <c r="HN419" s="20"/>
      <c r="HO419" s="20"/>
      <c r="HP419" s="20"/>
      <c r="HQ419" s="20"/>
      <c r="HR419" s="20"/>
      <c r="HS419" s="20"/>
      <c r="HT419" s="20"/>
      <c r="HU419" s="20"/>
      <c r="HV419" s="20"/>
      <c r="HW419" s="20"/>
      <c r="HX419" s="20"/>
      <c r="HY419" s="20"/>
      <c r="HZ419" s="20"/>
      <c r="IA419" s="20"/>
      <c r="IB419" s="20"/>
      <c r="IC419" s="20"/>
      <c r="ID419" s="20"/>
      <c r="IE419" s="20"/>
      <c r="IF419" s="20"/>
      <c r="IG419" s="20"/>
      <c r="IH419" s="20"/>
      <c r="II419" s="20"/>
      <c r="IJ419" s="20"/>
    </row>
    <row r="420" spans="1:244" s="33" customFormat="1" ht="57" customHeight="1" x14ac:dyDescent="0.2">
      <c r="A420" s="7" t="s">
        <v>30</v>
      </c>
      <c r="B420" s="9" t="s">
        <v>447</v>
      </c>
      <c r="C420" s="9" t="s">
        <v>19</v>
      </c>
      <c r="D420" s="9" t="s">
        <v>11</v>
      </c>
      <c r="E420" s="24">
        <f t="shared" si="51"/>
        <v>3309</v>
      </c>
      <c r="F420" s="24"/>
      <c r="G420" s="24">
        <v>3309</v>
      </c>
      <c r="H420" s="24">
        <f t="shared" si="52"/>
        <v>3443</v>
      </c>
      <c r="I420" s="24"/>
      <c r="J420" s="24">
        <v>3443</v>
      </c>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c r="AX420" s="20"/>
      <c r="AY420" s="20"/>
      <c r="AZ420" s="20"/>
      <c r="BA420" s="20"/>
      <c r="BB420" s="20"/>
      <c r="BC420" s="20"/>
      <c r="BD420" s="20"/>
      <c r="BE420" s="20"/>
      <c r="BF420" s="20"/>
      <c r="BG420" s="20"/>
      <c r="BH420" s="20"/>
      <c r="BI420" s="20"/>
      <c r="BJ420" s="20"/>
      <c r="BK420" s="20"/>
      <c r="BL420" s="20"/>
      <c r="BM420" s="20"/>
      <c r="BN420" s="20"/>
      <c r="BO420" s="20"/>
      <c r="BP420" s="20"/>
      <c r="BQ420" s="20"/>
      <c r="BR420" s="20"/>
      <c r="BS420" s="20"/>
      <c r="BT420" s="20"/>
      <c r="BU420" s="20"/>
      <c r="BV420" s="20"/>
      <c r="BW420" s="20"/>
      <c r="BX420" s="20"/>
      <c r="BY420" s="20"/>
      <c r="BZ420" s="20"/>
      <c r="CA420" s="20"/>
      <c r="CB420" s="20"/>
      <c r="CC420" s="20"/>
      <c r="CD420" s="20"/>
      <c r="CE420" s="20"/>
      <c r="CF420" s="20"/>
      <c r="CG420" s="20"/>
      <c r="CH420" s="20"/>
      <c r="CI420" s="20"/>
      <c r="CJ420" s="20"/>
      <c r="CK420" s="20"/>
      <c r="CL420" s="20"/>
      <c r="CM420" s="20"/>
      <c r="CN420" s="20"/>
      <c r="CO420" s="20"/>
      <c r="CP420" s="20"/>
      <c r="CQ420" s="20"/>
      <c r="CR420" s="20"/>
      <c r="CS420" s="20"/>
      <c r="CT420" s="20"/>
      <c r="CU420" s="20"/>
      <c r="CV420" s="20"/>
      <c r="CW420" s="20"/>
      <c r="CX420" s="20"/>
      <c r="CY420" s="20"/>
      <c r="CZ420" s="20"/>
      <c r="DA420" s="20"/>
      <c r="DB420" s="20"/>
      <c r="DC420" s="20"/>
      <c r="DD420" s="20"/>
      <c r="DE420" s="20"/>
      <c r="DF420" s="20"/>
      <c r="DG420" s="20"/>
      <c r="DH420" s="20"/>
      <c r="DI420" s="20"/>
      <c r="DJ420" s="20"/>
      <c r="DK420" s="20"/>
      <c r="DL420" s="20"/>
      <c r="DM420" s="20"/>
      <c r="DN420" s="20"/>
      <c r="DO420" s="20"/>
      <c r="DP420" s="20"/>
      <c r="DQ420" s="20"/>
      <c r="DR420" s="20"/>
      <c r="DS420" s="20"/>
      <c r="DT420" s="20"/>
      <c r="DU420" s="20"/>
      <c r="DV420" s="20"/>
      <c r="DW420" s="20"/>
      <c r="DX420" s="20"/>
      <c r="DY420" s="20"/>
      <c r="DZ420" s="20"/>
      <c r="EA420" s="20"/>
      <c r="EB420" s="20"/>
      <c r="EC420" s="20"/>
      <c r="ED420" s="20"/>
      <c r="EE420" s="20"/>
      <c r="EF420" s="20"/>
      <c r="EG420" s="20"/>
      <c r="EH420" s="20"/>
      <c r="EI420" s="20"/>
      <c r="EJ420" s="20"/>
      <c r="EK420" s="20"/>
      <c r="EL420" s="20"/>
      <c r="EM420" s="20"/>
      <c r="EN420" s="20"/>
      <c r="EO420" s="20"/>
      <c r="EP420" s="20"/>
      <c r="EQ420" s="20"/>
      <c r="ER420" s="20"/>
      <c r="ES420" s="20"/>
      <c r="ET420" s="20"/>
      <c r="EU420" s="20"/>
      <c r="EV420" s="20"/>
      <c r="EW420" s="20"/>
      <c r="EX420" s="20"/>
      <c r="EY420" s="20"/>
      <c r="EZ420" s="20"/>
      <c r="FA420" s="20"/>
      <c r="FB420" s="20"/>
      <c r="FC420" s="20"/>
      <c r="FD420" s="20"/>
      <c r="FE420" s="20"/>
      <c r="FF420" s="20"/>
      <c r="FG420" s="20"/>
      <c r="FH420" s="20"/>
      <c r="FI420" s="20"/>
      <c r="FJ420" s="20"/>
      <c r="FK420" s="20"/>
      <c r="FL420" s="20"/>
      <c r="FM420" s="20"/>
      <c r="FN420" s="20"/>
      <c r="FO420" s="20"/>
      <c r="FP420" s="20"/>
      <c r="FQ420" s="20"/>
      <c r="FR420" s="20"/>
      <c r="FS420" s="20"/>
      <c r="FT420" s="20"/>
      <c r="FU420" s="20"/>
      <c r="FV420" s="20"/>
      <c r="FW420" s="20"/>
      <c r="FX420" s="20"/>
      <c r="FY420" s="20"/>
      <c r="FZ420" s="20"/>
      <c r="GA420" s="20"/>
      <c r="GB420" s="20"/>
      <c r="GC420" s="20"/>
      <c r="GD420" s="20"/>
      <c r="GE420" s="20"/>
      <c r="GF420" s="20"/>
      <c r="GG420" s="20"/>
      <c r="GH420" s="20"/>
      <c r="GI420" s="20"/>
      <c r="GJ420" s="20"/>
      <c r="GK420" s="20"/>
      <c r="GL420" s="20"/>
      <c r="GM420" s="20"/>
      <c r="GN420" s="20"/>
      <c r="GO420" s="20"/>
      <c r="GP420" s="20"/>
      <c r="GQ420" s="20"/>
      <c r="GR420" s="20"/>
      <c r="GS420" s="20"/>
      <c r="GT420" s="20"/>
      <c r="GU420" s="20"/>
      <c r="GV420" s="20"/>
      <c r="GW420" s="20"/>
      <c r="GX420" s="20"/>
      <c r="GY420" s="20"/>
      <c r="GZ420" s="20"/>
      <c r="HA420" s="20"/>
      <c r="HB420" s="20"/>
      <c r="HC420" s="20"/>
      <c r="HD420" s="20"/>
      <c r="HE420" s="20"/>
      <c r="HF420" s="20"/>
      <c r="HG420" s="20"/>
      <c r="HH420" s="20"/>
      <c r="HI420" s="20"/>
      <c r="HJ420" s="20"/>
      <c r="HK420" s="20"/>
      <c r="HL420" s="20"/>
      <c r="HM420" s="20"/>
      <c r="HN420" s="20"/>
      <c r="HO420" s="20"/>
      <c r="HP420" s="20"/>
      <c r="HQ420" s="20"/>
      <c r="HR420" s="20"/>
      <c r="HS420" s="20"/>
      <c r="HT420" s="20"/>
      <c r="HU420" s="20"/>
      <c r="HV420" s="20"/>
      <c r="HW420" s="20"/>
      <c r="HX420" s="20"/>
      <c r="HY420" s="20"/>
      <c r="HZ420" s="20"/>
      <c r="IA420" s="20"/>
      <c r="IB420" s="20"/>
      <c r="IC420" s="20"/>
      <c r="ID420" s="20"/>
      <c r="IE420" s="20"/>
      <c r="IF420" s="20"/>
      <c r="IG420" s="20"/>
      <c r="IH420" s="20"/>
      <c r="II420" s="20"/>
      <c r="IJ420" s="20"/>
    </row>
    <row r="421" spans="1:244" s="33" customFormat="1" ht="163.15" customHeight="1" x14ac:dyDescent="0.2">
      <c r="A421" s="26" t="s">
        <v>448</v>
      </c>
      <c r="B421" s="18" t="s">
        <v>449</v>
      </c>
      <c r="C421" s="9"/>
      <c r="D421" s="9"/>
      <c r="E421" s="22">
        <f t="shared" si="51"/>
        <v>11</v>
      </c>
      <c r="F421" s="23">
        <f>F422</f>
        <v>0</v>
      </c>
      <c r="G421" s="22">
        <f>G422</f>
        <v>11</v>
      </c>
      <c r="H421" s="22">
        <f t="shared" si="52"/>
        <v>12</v>
      </c>
      <c r="I421" s="23">
        <f>I422</f>
        <v>0</v>
      </c>
      <c r="J421" s="22">
        <f>J422</f>
        <v>12</v>
      </c>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c r="CF421" s="20"/>
      <c r="CG421" s="20"/>
      <c r="CH421" s="20"/>
      <c r="CI421" s="20"/>
      <c r="CJ421" s="20"/>
      <c r="CK421" s="20"/>
      <c r="CL421" s="20"/>
      <c r="CM421" s="20"/>
      <c r="CN421" s="20"/>
      <c r="CO421" s="20"/>
      <c r="CP421" s="20"/>
      <c r="CQ421" s="20"/>
      <c r="CR421" s="20"/>
      <c r="CS421" s="20"/>
      <c r="CT421" s="20"/>
      <c r="CU421" s="20"/>
      <c r="CV421" s="20"/>
      <c r="CW421" s="20"/>
      <c r="CX421" s="20"/>
      <c r="CY421" s="20"/>
      <c r="CZ421" s="20"/>
      <c r="DA421" s="20"/>
      <c r="DB421" s="20"/>
      <c r="DC421" s="20"/>
      <c r="DD421" s="20"/>
      <c r="DE421" s="20"/>
      <c r="DF421" s="20"/>
      <c r="DG421" s="20"/>
      <c r="DH421" s="20"/>
      <c r="DI421" s="20"/>
      <c r="DJ421" s="20"/>
      <c r="DK421" s="20"/>
      <c r="DL421" s="20"/>
      <c r="DM421" s="20"/>
      <c r="DN421" s="20"/>
      <c r="DO421" s="20"/>
      <c r="DP421" s="20"/>
      <c r="DQ421" s="20"/>
      <c r="DR421" s="20"/>
      <c r="DS421" s="20"/>
      <c r="DT421" s="20"/>
      <c r="DU421" s="20"/>
      <c r="DV421" s="20"/>
      <c r="DW421" s="20"/>
      <c r="DX421" s="20"/>
      <c r="DY421" s="20"/>
      <c r="DZ421" s="20"/>
      <c r="EA421" s="20"/>
      <c r="EB421" s="20"/>
      <c r="EC421" s="20"/>
      <c r="ED421" s="20"/>
      <c r="EE421" s="20"/>
      <c r="EF421" s="20"/>
      <c r="EG421" s="20"/>
      <c r="EH421" s="20"/>
      <c r="EI421" s="20"/>
      <c r="EJ421" s="20"/>
      <c r="EK421" s="20"/>
      <c r="EL421" s="20"/>
      <c r="EM421" s="20"/>
      <c r="EN421" s="20"/>
      <c r="EO421" s="20"/>
      <c r="EP421" s="20"/>
      <c r="EQ421" s="20"/>
      <c r="ER421" s="20"/>
      <c r="ES421" s="20"/>
      <c r="ET421" s="20"/>
      <c r="EU421" s="20"/>
      <c r="EV421" s="20"/>
      <c r="EW421" s="20"/>
      <c r="EX421" s="20"/>
      <c r="EY421" s="20"/>
      <c r="EZ421" s="20"/>
      <c r="FA421" s="20"/>
      <c r="FB421" s="20"/>
      <c r="FC421" s="20"/>
      <c r="FD421" s="20"/>
      <c r="FE421" s="20"/>
      <c r="FF421" s="20"/>
      <c r="FG421" s="20"/>
      <c r="FH421" s="20"/>
      <c r="FI421" s="20"/>
      <c r="FJ421" s="20"/>
      <c r="FK421" s="20"/>
      <c r="FL421" s="20"/>
      <c r="FM421" s="20"/>
      <c r="FN421" s="20"/>
      <c r="FO421" s="20"/>
      <c r="FP421" s="20"/>
      <c r="FQ421" s="20"/>
      <c r="FR421" s="20"/>
      <c r="FS421" s="20"/>
      <c r="FT421" s="20"/>
      <c r="FU421" s="20"/>
      <c r="FV421" s="20"/>
      <c r="FW421" s="20"/>
      <c r="FX421" s="20"/>
      <c r="FY421" s="20"/>
      <c r="FZ421" s="20"/>
      <c r="GA421" s="20"/>
      <c r="GB421" s="20"/>
      <c r="GC421" s="20"/>
      <c r="GD421" s="20"/>
      <c r="GE421" s="20"/>
      <c r="GF421" s="20"/>
      <c r="GG421" s="20"/>
      <c r="GH421" s="20"/>
      <c r="GI421" s="20"/>
      <c r="GJ421" s="20"/>
      <c r="GK421" s="20"/>
      <c r="GL421" s="20"/>
      <c r="GM421" s="20"/>
      <c r="GN421" s="20"/>
      <c r="GO421" s="20"/>
      <c r="GP421" s="20"/>
      <c r="GQ421" s="20"/>
      <c r="GR421" s="20"/>
      <c r="GS421" s="20"/>
      <c r="GT421" s="20"/>
      <c r="GU421" s="20"/>
      <c r="GV421" s="20"/>
      <c r="GW421" s="20"/>
      <c r="GX421" s="20"/>
      <c r="GY421" s="20"/>
      <c r="GZ421" s="20"/>
      <c r="HA421" s="20"/>
      <c r="HB421" s="20"/>
      <c r="HC421" s="20"/>
      <c r="HD421" s="20"/>
      <c r="HE421" s="20"/>
      <c r="HF421" s="20"/>
      <c r="HG421" s="20"/>
      <c r="HH421" s="20"/>
      <c r="HI421" s="20"/>
      <c r="HJ421" s="20"/>
      <c r="HK421" s="20"/>
      <c r="HL421" s="20"/>
      <c r="HM421" s="20"/>
      <c r="HN421" s="20"/>
      <c r="HO421" s="20"/>
      <c r="HP421" s="20"/>
      <c r="HQ421" s="20"/>
      <c r="HR421" s="20"/>
      <c r="HS421" s="20"/>
      <c r="HT421" s="20"/>
      <c r="HU421" s="20"/>
      <c r="HV421" s="20"/>
      <c r="HW421" s="20"/>
      <c r="HX421" s="20"/>
      <c r="HY421" s="20"/>
      <c r="HZ421" s="20"/>
      <c r="IA421" s="20"/>
      <c r="IB421" s="20"/>
      <c r="IC421" s="20"/>
      <c r="ID421" s="20"/>
      <c r="IE421" s="20"/>
      <c r="IF421" s="20"/>
      <c r="IG421" s="20"/>
      <c r="IH421" s="20"/>
      <c r="II421" s="20"/>
      <c r="IJ421" s="20"/>
    </row>
    <row r="422" spans="1:244" s="33" customFormat="1" ht="91.9" customHeight="1" x14ac:dyDescent="0.2">
      <c r="A422" s="8" t="s">
        <v>955</v>
      </c>
      <c r="B422" s="9" t="s">
        <v>450</v>
      </c>
      <c r="C422" s="9"/>
      <c r="D422" s="9"/>
      <c r="E422" s="24">
        <f t="shared" si="51"/>
        <v>11</v>
      </c>
      <c r="F422" s="25">
        <f>F423+F424</f>
        <v>0</v>
      </c>
      <c r="G422" s="24">
        <f>G423+G424</f>
        <v>11</v>
      </c>
      <c r="H422" s="24">
        <f t="shared" si="52"/>
        <v>12</v>
      </c>
      <c r="I422" s="25">
        <f>I423+I424</f>
        <v>0</v>
      </c>
      <c r="J422" s="24">
        <f>J423+J424</f>
        <v>12</v>
      </c>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c r="DL422" s="20"/>
      <c r="DM422" s="20"/>
      <c r="DN422" s="20"/>
      <c r="DO422" s="20"/>
      <c r="DP422" s="20"/>
      <c r="DQ422" s="20"/>
      <c r="DR422" s="20"/>
      <c r="DS422" s="20"/>
      <c r="DT422" s="20"/>
      <c r="DU422" s="20"/>
      <c r="DV422" s="20"/>
      <c r="DW422" s="20"/>
      <c r="DX422" s="20"/>
      <c r="DY422" s="20"/>
      <c r="DZ422" s="20"/>
      <c r="EA422" s="20"/>
      <c r="EB422" s="20"/>
      <c r="EC422" s="20"/>
      <c r="ED422" s="20"/>
      <c r="EE422" s="20"/>
      <c r="EF422" s="20"/>
      <c r="EG422" s="20"/>
      <c r="EH422" s="20"/>
      <c r="EI422" s="20"/>
      <c r="EJ422" s="20"/>
      <c r="EK422" s="20"/>
      <c r="EL422" s="20"/>
      <c r="EM422" s="20"/>
      <c r="EN422" s="20"/>
      <c r="EO422" s="20"/>
      <c r="EP422" s="20"/>
      <c r="EQ422" s="20"/>
      <c r="ER422" s="20"/>
      <c r="ES422" s="20"/>
      <c r="ET422" s="20"/>
      <c r="EU422" s="20"/>
      <c r="EV422" s="20"/>
      <c r="EW422" s="20"/>
      <c r="EX422" s="20"/>
      <c r="EY422" s="20"/>
      <c r="EZ422" s="20"/>
      <c r="FA422" s="20"/>
      <c r="FB422" s="20"/>
      <c r="FC422" s="20"/>
      <c r="FD422" s="20"/>
      <c r="FE422" s="20"/>
      <c r="FF422" s="20"/>
      <c r="FG422" s="20"/>
      <c r="FH422" s="20"/>
      <c r="FI422" s="20"/>
      <c r="FJ422" s="20"/>
      <c r="FK422" s="20"/>
      <c r="FL422" s="20"/>
      <c r="FM422" s="20"/>
      <c r="FN422" s="20"/>
      <c r="FO422" s="20"/>
      <c r="FP422" s="20"/>
      <c r="FQ422" s="20"/>
      <c r="FR422" s="20"/>
      <c r="FS422" s="20"/>
      <c r="FT422" s="20"/>
      <c r="FU422" s="20"/>
      <c r="FV422" s="20"/>
      <c r="FW422" s="20"/>
      <c r="FX422" s="20"/>
      <c r="FY422" s="20"/>
      <c r="FZ422" s="20"/>
      <c r="GA422" s="20"/>
      <c r="GB422" s="20"/>
      <c r="GC422" s="20"/>
      <c r="GD422" s="20"/>
      <c r="GE422" s="20"/>
      <c r="GF422" s="20"/>
      <c r="GG422" s="20"/>
      <c r="GH422" s="20"/>
      <c r="GI422" s="20"/>
      <c r="GJ422" s="20"/>
      <c r="GK422" s="20"/>
      <c r="GL422" s="20"/>
      <c r="GM422" s="20"/>
      <c r="GN422" s="20"/>
      <c r="GO422" s="20"/>
      <c r="GP422" s="20"/>
      <c r="GQ422" s="20"/>
      <c r="GR422" s="20"/>
      <c r="GS422" s="20"/>
      <c r="GT422" s="20"/>
      <c r="GU422" s="20"/>
      <c r="GV422" s="20"/>
      <c r="GW422" s="20"/>
      <c r="GX422" s="20"/>
      <c r="GY422" s="20"/>
      <c r="GZ422" s="20"/>
      <c r="HA422" s="20"/>
      <c r="HB422" s="20"/>
      <c r="HC422" s="20"/>
      <c r="HD422" s="20"/>
      <c r="HE422" s="20"/>
      <c r="HF422" s="20"/>
      <c r="HG422" s="20"/>
      <c r="HH422" s="20"/>
      <c r="HI422" s="20"/>
      <c r="HJ422" s="20"/>
      <c r="HK422" s="20"/>
      <c r="HL422" s="20"/>
      <c r="HM422" s="20"/>
      <c r="HN422" s="20"/>
      <c r="HO422" s="20"/>
      <c r="HP422" s="20"/>
      <c r="HQ422" s="20"/>
      <c r="HR422" s="20"/>
      <c r="HS422" s="20"/>
      <c r="HT422" s="20"/>
      <c r="HU422" s="20"/>
      <c r="HV422" s="20"/>
      <c r="HW422" s="20"/>
      <c r="HX422" s="20"/>
      <c r="HY422" s="20"/>
      <c r="HZ422" s="20"/>
      <c r="IA422" s="20"/>
      <c r="IB422" s="20"/>
      <c r="IC422" s="20"/>
      <c r="ID422" s="20"/>
      <c r="IE422" s="20"/>
      <c r="IF422" s="20"/>
      <c r="IG422" s="20"/>
      <c r="IH422" s="20"/>
      <c r="II422" s="20"/>
      <c r="IJ422" s="20"/>
    </row>
    <row r="423" spans="1:244" s="33" customFormat="1" ht="72" customHeight="1" x14ac:dyDescent="0.2">
      <c r="A423" s="9" t="s">
        <v>23</v>
      </c>
      <c r="B423" s="9" t="s">
        <v>450</v>
      </c>
      <c r="C423" s="9" t="s">
        <v>16</v>
      </c>
      <c r="D423" s="9" t="s">
        <v>11</v>
      </c>
      <c r="E423" s="24">
        <f t="shared" si="51"/>
        <v>0.1</v>
      </c>
      <c r="F423" s="24"/>
      <c r="G423" s="24">
        <v>0.1</v>
      </c>
      <c r="H423" s="24">
        <f t="shared" si="52"/>
        <v>0.1</v>
      </c>
      <c r="I423" s="24"/>
      <c r="J423" s="24">
        <v>0.1</v>
      </c>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c r="AX423" s="20"/>
      <c r="AY423" s="20"/>
      <c r="AZ423" s="20"/>
      <c r="BA423" s="20"/>
      <c r="BB423" s="20"/>
      <c r="BC423" s="20"/>
      <c r="BD423" s="20"/>
      <c r="BE423" s="20"/>
      <c r="BF423" s="20"/>
      <c r="BG423" s="20"/>
      <c r="BH423" s="20"/>
      <c r="BI423" s="20"/>
      <c r="BJ423" s="20"/>
      <c r="BK423" s="20"/>
      <c r="BL423" s="20"/>
      <c r="BM423" s="20"/>
      <c r="BN423" s="20"/>
      <c r="BO423" s="20"/>
      <c r="BP423" s="20"/>
      <c r="BQ423" s="20"/>
      <c r="BR423" s="20"/>
      <c r="BS423" s="20"/>
      <c r="BT423" s="20"/>
      <c r="BU423" s="20"/>
      <c r="BV423" s="20"/>
      <c r="BW423" s="20"/>
      <c r="BX423" s="20"/>
      <c r="BY423" s="20"/>
      <c r="BZ423" s="20"/>
      <c r="CA423" s="20"/>
      <c r="CB423" s="20"/>
      <c r="CC423" s="20"/>
      <c r="CD423" s="20"/>
      <c r="CE423" s="20"/>
      <c r="CF423" s="20"/>
      <c r="CG423" s="20"/>
      <c r="CH423" s="20"/>
      <c r="CI423" s="20"/>
      <c r="CJ423" s="20"/>
      <c r="CK423" s="20"/>
      <c r="CL423" s="20"/>
      <c r="CM423" s="20"/>
      <c r="CN423" s="20"/>
      <c r="CO423" s="20"/>
      <c r="CP423" s="20"/>
      <c r="CQ423" s="20"/>
      <c r="CR423" s="20"/>
      <c r="CS423" s="20"/>
      <c r="CT423" s="20"/>
      <c r="CU423" s="20"/>
      <c r="CV423" s="20"/>
      <c r="CW423" s="20"/>
      <c r="CX423" s="20"/>
      <c r="CY423" s="20"/>
      <c r="CZ423" s="20"/>
      <c r="DA423" s="20"/>
      <c r="DB423" s="20"/>
      <c r="DC423" s="20"/>
      <c r="DD423" s="20"/>
      <c r="DE423" s="20"/>
      <c r="DF423" s="20"/>
      <c r="DG423" s="20"/>
      <c r="DH423" s="20"/>
      <c r="DI423" s="20"/>
      <c r="DJ423" s="20"/>
      <c r="DK423" s="20"/>
      <c r="DL423" s="20"/>
      <c r="DM423" s="20"/>
      <c r="DN423" s="20"/>
      <c r="DO423" s="20"/>
      <c r="DP423" s="20"/>
      <c r="DQ423" s="20"/>
      <c r="DR423" s="20"/>
      <c r="DS423" s="20"/>
      <c r="DT423" s="20"/>
      <c r="DU423" s="20"/>
      <c r="DV423" s="20"/>
      <c r="DW423" s="20"/>
      <c r="DX423" s="20"/>
      <c r="DY423" s="20"/>
      <c r="DZ423" s="20"/>
      <c r="EA423" s="20"/>
      <c r="EB423" s="20"/>
      <c r="EC423" s="20"/>
      <c r="ED423" s="20"/>
      <c r="EE423" s="20"/>
      <c r="EF423" s="20"/>
      <c r="EG423" s="20"/>
      <c r="EH423" s="20"/>
      <c r="EI423" s="20"/>
      <c r="EJ423" s="20"/>
      <c r="EK423" s="20"/>
      <c r="EL423" s="20"/>
      <c r="EM423" s="20"/>
      <c r="EN423" s="20"/>
      <c r="EO423" s="20"/>
      <c r="EP423" s="20"/>
      <c r="EQ423" s="20"/>
      <c r="ER423" s="20"/>
      <c r="ES423" s="20"/>
      <c r="ET423" s="20"/>
      <c r="EU423" s="20"/>
      <c r="EV423" s="20"/>
      <c r="EW423" s="20"/>
      <c r="EX423" s="20"/>
      <c r="EY423" s="20"/>
      <c r="EZ423" s="20"/>
      <c r="FA423" s="20"/>
      <c r="FB423" s="20"/>
      <c r="FC423" s="20"/>
      <c r="FD423" s="20"/>
      <c r="FE423" s="20"/>
      <c r="FF423" s="20"/>
      <c r="FG423" s="20"/>
      <c r="FH423" s="20"/>
      <c r="FI423" s="20"/>
      <c r="FJ423" s="20"/>
      <c r="FK423" s="20"/>
      <c r="FL423" s="20"/>
      <c r="FM423" s="20"/>
      <c r="FN423" s="20"/>
      <c r="FO423" s="20"/>
      <c r="FP423" s="20"/>
      <c r="FQ423" s="20"/>
      <c r="FR423" s="20"/>
      <c r="FS423" s="20"/>
      <c r="FT423" s="20"/>
      <c r="FU423" s="20"/>
      <c r="FV423" s="20"/>
      <c r="FW423" s="20"/>
      <c r="FX423" s="20"/>
      <c r="FY423" s="20"/>
      <c r="FZ423" s="20"/>
      <c r="GA423" s="20"/>
      <c r="GB423" s="20"/>
      <c r="GC423" s="20"/>
      <c r="GD423" s="20"/>
      <c r="GE423" s="20"/>
      <c r="GF423" s="20"/>
      <c r="GG423" s="20"/>
      <c r="GH423" s="20"/>
      <c r="GI423" s="20"/>
      <c r="GJ423" s="20"/>
      <c r="GK423" s="20"/>
      <c r="GL423" s="20"/>
      <c r="GM423" s="20"/>
      <c r="GN423" s="20"/>
      <c r="GO423" s="20"/>
      <c r="GP423" s="20"/>
      <c r="GQ423" s="20"/>
      <c r="GR423" s="20"/>
      <c r="GS423" s="20"/>
      <c r="GT423" s="20"/>
      <c r="GU423" s="20"/>
      <c r="GV423" s="20"/>
      <c r="GW423" s="20"/>
      <c r="GX423" s="20"/>
      <c r="GY423" s="20"/>
      <c r="GZ423" s="20"/>
      <c r="HA423" s="20"/>
      <c r="HB423" s="20"/>
      <c r="HC423" s="20"/>
      <c r="HD423" s="20"/>
      <c r="HE423" s="20"/>
      <c r="HF423" s="20"/>
      <c r="HG423" s="20"/>
      <c r="HH423" s="20"/>
      <c r="HI423" s="20"/>
      <c r="HJ423" s="20"/>
      <c r="HK423" s="20"/>
      <c r="HL423" s="20"/>
      <c r="HM423" s="20"/>
      <c r="HN423" s="20"/>
      <c r="HO423" s="20"/>
      <c r="HP423" s="20"/>
      <c r="HQ423" s="20"/>
      <c r="HR423" s="20"/>
      <c r="HS423" s="20"/>
      <c r="HT423" s="20"/>
      <c r="HU423" s="20"/>
      <c r="HV423" s="20"/>
      <c r="HW423" s="20"/>
      <c r="HX423" s="20"/>
      <c r="HY423" s="20"/>
      <c r="HZ423" s="20"/>
      <c r="IA423" s="20"/>
      <c r="IB423" s="20"/>
      <c r="IC423" s="20"/>
      <c r="ID423" s="20"/>
      <c r="IE423" s="20"/>
      <c r="IF423" s="20"/>
      <c r="IG423" s="20"/>
      <c r="IH423" s="20"/>
      <c r="II423" s="20"/>
      <c r="IJ423" s="20"/>
    </row>
    <row r="424" spans="1:244" s="33" customFormat="1" ht="51" customHeight="1" x14ac:dyDescent="0.2">
      <c r="A424" s="7" t="s">
        <v>30</v>
      </c>
      <c r="B424" s="9" t="s">
        <v>450</v>
      </c>
      <c r="C424" s="9" t="s">
        <v>19</v>
      </c>
      <c r="D424" s="9" t="s">
        <v>11</v>
      </c>
      <c r="E424" s="24">
        <f t="shared" si="51"/>
        <v>10.9</v>
      </c>
      <c r="F424" s="24"/>
      <c r="G424" s="24">
        <v>10.9</v>
      </c>
      <c r="H424" s="24">
        <f t="shared" si="52"/>
        <v>11.9</v>
      </c>
      <c r="I424" s="24"/>
      <c r="J424" s="24">
        <v>11.9</v>
      </c>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c r="AX424" s="20"/>
      <c r="AY424" s="20"/>
      <c r="AZ424" s="20"/>
      <c r="BA424" s="20"/>
      <c r="BB424" s="20"/>
      <c r="BC424" s="20"/>
      <c r="BD424" s="20"/>
      <c r="BE424" s="20"/>
      <c r="BF424" s="20"/>
      <c r="BG424" s="20"/>
      <c r="BH424" s="20"/>
      <c r="BI424" s="20"/>
      <c r="BJ424" s="20"/>
      <c r="BK424" s="20"/>
      <c r="BL424" s="20"/>
      <c r="BM424" s="20"/>
      <c r="BN424" s="20"/>
      <c r="BO424" s="20"/>
      <c r="BP424" s="20"/>
      <c r="BQ424" s="20"/>
      <c r="BR424" s="20"/>
      <c r="BS424" s="20"/>
      <c r="BT424" s="20"/>
      <c r="BU424" s="20"/>
      <c r="BV424" s="20"/>
      <c r="BW424" s="20"/>
      <c r="BX424" s="20"/>
      <c r="BY424" s="20"/>
      <c r="BZ424" s="20"/>
      <c r="CA424" s="20"/>
      <c r="CB424" s="20"/>
      <c r="CC424" s="20"/>
      <c r="CD424" s="20"/>
      <c r="CE424" s="20"/>
      <c r="CF424" s="20"/>
      <c r="CG424" s="20"/>
      <c r="CH424" s="20"/>
      <c r="CI424" s="20"/>
      <c r="CJ424" s="20"/>
      <c r="CK424" s="20"/>
      <c r="CL424" s="20"/>
      <c r="CM424" s="20"/>
      <c r="CN424" s="20"/>
      <c r="CO424" s="20"/>
      <c r="CP424" s="20"/>
      <c r="CQ424" s="20"/>
      <c r="CR424" s="20"/>
      <c r="CS424" s="20"/>
      <c r="CT424" s="20"/>
      <c r="CU424" s="20"/>
      <c r="CV424" s="20"/>
      <c r="CW424" s="20"/>
      <c r="CX424" s="20"/>
      <c r="CY424" s="20"/>
      <c r="CZ424" s="20"/>
      <c r="DA424" s="20"/>
      <c r="DB424" s="20"/>
      <c r="DC424" s="20"/>
      <c r="DD424" s="20"/>
      <c r="DE424" s="20"/>
      <c r="DF424" s="20"/>
      <c r="DG424" s="20"/>
      <c r="DH424" s="20"/>
      <c r="DI424" s="20"/>
      <c r="DJ424" s="20"/>
      <c r="DK424" s="20"/>
      <c r="DL424" s="20"/>
      <c r="DM424" s="20"/>
      <c r="DN424" s="20"/>
      <c r="DO424" s="20"/>
      <c r="DP424" s="20"/>
      <c r="DQ424" s="20"/>
      <c r="DR424" s="20"/>
      <c r="DS424" s="20"/>
      <c r="DT424" s="20"/>
      <c r="DU424" s="20"/>
      <c r="DV424" s="20"/>
      <c r="DW424" s="20"/>
      <c r="DX424" s="20"/>
      <c r="DY424" s="20"/>
      <c r="DZ424" s="20"/>
      <c r="EA424" s="20"/>
      <c r="EB424" s="20"/>
      <c r="EC424" s="20"/>
      <c r="ED424" s="20"/>
      <c r="EE424" s="20"/>
      <c r="EF424" s="20"/>
      <c r="EG424" s="20"/>
      <c r="EH424" s="20"/>
      <c r="EI424" s="20"/>
      <c r="EJ424" s="20"/>
      <c r="EK424" s="20"/>
      <c r="EL424" s="20"/>
      <c r="EM424" s="20"/>
      <c r="EN424" s="20"/>
      <c r="EO424" s="20"/>
      <c r="EP424" s="20"/>
      <c r="EQ424" s="20"/>
      <c r="ER424" s="20"/>
      <c r="ES424" s="20"/>
      <c r="ET424" s="20"/>
      <c r="EU424" s="20"/>
      <c r="EV424" s="20"/>
      <c r="EW424" s="20"/>
      <c r="EX424" s="20"/>
      <c r="EY424" s="20"/>
      <c r="EZ424" s="20"/>
      <c r="FA424" s="20"/>
      <c r="FB424" s="20"/>
      <c r="FC424" s="20"/>
      <c r="FD424" s="20"/>
      <c r="FE424" s="20"/>
      <c r="FF424" s="20"/>
      <c r="FG424" s="20"/>
      <c r="FH424" s="20"/>
      <c r="FI424" s="20"/>
      <c r="FJ424" s="20"/>
      <c r="FK424" s="20"/>
      <c r="FL424" s="20"/>
      <c r="FM424" s="20"/>
      <c r="FN424" s="20"/>
      <c r="FO424" s="20"/>
      <c r="FP424" s="20"/>
      <c r="FQ424" s="20"/>
      <c r="FR424" s="20"/>
      <c r="FS424" s="20"/>
      <c r="FT424" s="20"/>
      <c r="FU424" s="20"/>
      <c r="FV424" s="20"/>
      <c r="FW424" s="20"/>
      <c r="FX424" s="20"/>
      <c r="FY424" s="20"/>
      <c r="FZ424" s="20"/>
      <c r="GA424" s="20"/>
      <c r="GB424" s="20"/>
      <c r="GC424" s="20"/>
      <c r="GD424" s="20"/>
      <c r="GE424" s="20"/>
      <c r="GF424" s="20"/>
      <c r="GG424" s="20"/>
      <c r="GH424" s="20"/>
      <c r="GI424" s="20"/>
      <c r="GJ424" s="20"/>
      <c r="GK424" s="20"/>
      <c r="GL424" s="20"/>
      <c r="GM424" s="20"/>
      <c r="GN424" s="20"/>
      <c r="GO424" s="20"/>
      <c r="GP424" s="20"/>
      <c r="GQ424" s="20"/>
      <c r="GR424" s="20"/>
      <c r="GS424" s="20"/>
      <c r="GT424" s="20"/>
      <c r="GU424" s="20"/>
      <c r="GV424" s="20"/>
      <c r="GW424" s="20"/>
      <c r="GX424" s="20"/>
      <c r="GY424" s="20"/>
      <c r="GZ424" s="20"/>
      <c r="HA424" s="20"/>
      <c r="HB424" s="20"/>
      <c r="HC424" s="20"/>
      <c r="HD424" s="20"/>
      <c r="HE424" s="20"/>
      <c r="HF424" s="20"/>
      <c r="HG424" s="20"/>
      <c r="HH424" s="20"/>
      <c r="HI424" s="20"/>
      <c r="HJ424" s="20"/>
      <c r="HK424" s="20"/>
      <c r="HL424" s="20"/>
      <c r="HM424" s="20"/>
      <c r="HN424" s="20"/>
      <c r="HO424" s="20"/>
      <c r="HP424" s="20"/>
      <c r="HQ424" s="20"/>
      <c r="HR424" s="20"/>
      <c r="HS424" s="20"/>
      <c r="HT424" s="20"/>
      <c r="HU424" s="20"/>
      <c r="HV424" s="20"/>
      <c r="HW424" s="20"/>
      <c r="HX424" s="20"/>
      <c r="HY424" s="20"/>
      <c r="HZ424" s="20"/>
      <c r="IA424" s="20"/>
      <c r="IB424" s="20"/>
      <c r="IC424" s="20"/>
      <c r="ID424" s="20"/>
      <c r="IE424" s="20"/>
      <c r="IF424" s="20"/>
      <c r="IG424" s="20"/>
      <c r="IH424" s="20"/>
      <c r="II424" s="20"/>
      <c r="IJ424" s="20"/>
    </row>
    <row r="425" spans="1:244" ht="147.6" customHeight="1" x14ac:dyDescent="0.2">
      <c r="A425" s="26" t="s">
        <v>971</v>
      </c>
      <c r="B425" s="18" t="s">
        <v>451</v>
      </c>
      <c r="C425" s="9"/>
      <c r="D425" s="9"/>
      <c r="E425" s="22">
        <f t="shared" si="51"/>
        <v>43695</v>
      </c>
      <c r="F425" s="23">
        <f>F426</f>
        <v>0</v>
      </c>
      <c r="G425" s="22">
        <f>G426</f>
        <v>43695</v>
      </c>
      <c r="H425" s="22">
        <f t="shared" si="52"/>
        <v>45433</v>
      </c>
      <c r="I425" s="23">
        <f>I426</f>
        <v>0</v>
      </c>
      <c r="J425" s="22">
        <f>J426</f>
        <v>45433</v>
      </c>
      <c r="K425" s="33"/>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33"/>
      <c r="AI425" s="33"/>
      <c r="AJ425" s="33"/>
      <c r="AK425" s="33"/>
      <c r="AL425" s="33"/>
      <c r="AM425" s="33"/>
      <c r="AN425" s="33"/>
      <c r="AO425" s="33"/>
      <c r="AP425" s="33"/>
      <c r="AQ425" s="33"/>
      <c r="AR425" s="33"/>
      <c r="AS425" s="33"/>
      <c r="AT425" s="33"/>
      <c r="AU425" s="33"/>
      <c r="AV425" s="33"/>
      <c r="AW425" s="33"/>
      <c r="AX425" s="33"/>
      <c r="AY425" s="33"/>
      <c r="AZ425" s="33"/>
      <c r="BA425" s="33"/>
      <c r="BB425" s="33"/>
      <c r="BC425" s="33"/>
      <c r="BD425" s="33"/>
      <c r="BE425" s="33"/>
      <c r="BF425" s="33"/>
      <c r="BG425" s="33"/>
      <c r="BH425" s="33"/>
      <c r="BI425" s="33"/>
      <c r="BJ425" s="33"/>
      <c r="BK425" s="33"/>
      <c r="BL425" s="33"/>
      <c r="BM425" s="33"/>
      <c r="BN425" s="33"/>
      <c r="BO425" s="33"/>
      <c r="BP425" s="33"/>
      <c r="BQ425" s="33"/>
      <c r="BR425" s="33"/>
      <c r="BS425" s="33"/>
      <c r="BT425" s="33"/>
      <c r="BU425" s="33"/>
      <c r="BV425" s="33"/>
      <c r="BW425" s="33"/>
      <c r="BX425" s="33"/>
      <c r="BY425" s="33"/>
      <c r="BZ425" s="33"/>
      <c r="CA425" s="33"/>
      <c r="CB425" s="33"/>
      <c r="CC425" s="33"/>
      <c r="CD425" s="33"/>
      <c r="CE425" s="33"/>
      <c r="CF425" s="33"/>
      <c r="CG425" s="33"/>
      <c r="CH425" s="33"/>
      <c r="CI425" s="33"/>
      <c r="CJ425" s="33"/>
      <c r="CK425" s="33"/>
      <c r="CL425" s="33"/>
      <c r="CM425" s="33"/>
      <c r="CN425" s="33"/>
      <c r="CO425" s="33"/>
      <c r="CP425" s="33"/>
      <c r="CQ425" s="33"/>
      <c r="CR425" s="33"/>
      <c r="CS425" s="33"/>
      <c r="CT425" s="33"/>
      <c r="CU425" s="33"/>
      <c r="CV425" s="33"/>
      <c r="CW425" s="33"/>
      <c r="CX425" s="33"/>
      <c r="CY425" s="33"/>
      <c r="CZ425" s="33"/>
      <c r="DA425" s="33"/>
      <c r="DB425" s="33"/>
      <c r="DC425" s="33"/>
      <c r="DD425" s="33"/>
      <c r="DE425" s="33"/>
      <c r="DF425" s="33"/>
      <c r="DG425" s="33"/>
      <c r="DH425" s="33"/>
      <c r="DI425" s="33"/>
      <c r="DJ425" s="33"/>
      <c r="DK425" s="33"/>
      <c r="DL425" s="33"/>
      <c r="DM425" s="33"/>
      <c r="DN425" s="33"/>
      <c r="DO425" s="33"/>
      <c r="DP425" s="33"/>
      <c r="DQ425" s="33"/>
      <c r="DR425" s="33"/>
      <c r="DS425" s="33"/>
      <c r="DT425" s="33"/>
      <c r="DU425" s="33"/>
      <c r="DV425" s="33"/>
      <c r="DW425" s="33"/>
      <c r="DX425" s="33"/>
      <c r="DY425" s="33"/>
      <c r="DZ425" s="33"/>
      <c r="EA425" s="33"/>
      <c r="EB425" s="33"/>
      <c r="EC425" s="33"/>
      <c r="ED425" s="33"/>
      <c r="EE425" s="33"/>
      <c r="EF425" s="33"/>
      <c r="EG425" s="33"/>
      <c r="EH425" s="33"/>
      <c r="EI425" s="33"/>
      <c r="EJ425" s="33"/>
      <c r="EK425" s="33"/>
      <c r="EL425" s="33"/>
      <c r="EM425" s="33"/>
      <c r="EN425" s="33"/>
      <c r="EO425" s="33"/>
      <c r="EP425" s="33"/>
      <c r="EQ425" s="33"/>
      <c r="ER425" s="33"/>
      <c r="ES425" s="33"/>
      <c r="ET425" s="33"/>
      <c r="EU425" s="33"/>
      <c r="EV425" s="33"/>
      <c r="EW425" s="33"/>
      <c r="EX425" s="33"/>
      <c r="EY425" s="33"/>
      <c r="EZ425" s="33"/>
      <c r="FA425" s="33"/>
      <c r="FB425" s="33"/>
      <c r="FC425" s="33"/>
      <c r="FD425" s="33"/>
      <c r="FE425" s="33"/>
      <c r="FF425" s="33"/>
      <c r="FG425" s="33"/>
      <c r="FH425" s="33"/>
      <c r="FI425" s="33"/>
      <c r="FJ425" s="33"/>
      <c r="FK425" s="33"/>
      <c r="FL425" s="33"/>
      <c r="FM425" s="33"/>
      <c r="FN425" s="33"/>
      <c r="FO425" s="33"/>
      <c r="FP425" s="33"/>
      <c r="FQ425" s="33"/>
      <c r="FR425" s="33"/>
      <c r="FS425" s="33"/>
      <c r="FT425" s="33"/>
      <c r="FU425" s="33"/>
      <c r="FV425" s="33"/>
      <c r="FW425" s="33"/>
      <c r="FX425" s="33"/>
      <c r="FY425" s="33"/>
      <c r="FZ425" s="33"/>
      <c r="GA425" s="33"/>
      <c r="GB425" s="33"/>
      <c r="GC425" s="33"/>
      <c r="GD425" s="33"/>
      <c r="GE425" s="33"/>
      <c r="GF425" s="33"/>
      <c r="GG425" s="33"/>
      <c r="GH425" s="33"/>
      <c r="GI425" s="33"/>
      <c r="GJ425" s="33"/>
      <c r="GK425" s="33"/>
      <c r="GL425" s="33"/>
      <c r="GM425" s="33"/>
      <c r="GN425" s="33"/>
      <c r="GO425" s="33"/>
      <c r="GP425" s="33"/>
      <c r="GQ425" s="33"/>
      <c r="GR425" s="33"/>
      <c r="GS425" s="33"/>
      <c r="GT425" s="33"/>
      <c r="GU425" s="33"/>
      <c r="GV425" s="33"/>
      <c r="GW425" s="33"/>
      <c r="GX425" s="33"/>
      <c r="GY425" s="33"/>
      <c r="GZ425" s="33"/>
      <c r="HA425" s="33"/>
      <c r="HB425" s="33"/>
      <c r="HC425" s="33"/>
      <c r="HD425" s="33"/>
      <c r="HE425" s="33"/>
      <c r="HF425" s="33"/>
      <c r="HG425" s="33"/>
      <c r="HH425" s="33"/>
      <c r="HI425" s="33"/>
      <c r="HJ425" s="33"/>
      <c r="HK425" s="33"/>
      <c r="HL425" s="33"/>
      <c r="HM425" s="33"/>
      <c r="HN425" s="33"/>
      <c r="HO425" s="33"/>
      <c r="HP425" s="33"/>
      <c r="HQ425" s="33"/>
      <c r="HR425" s="33"/>
      <c r="HS425" s="33"/>
      <c r="HT425" s="33"/>
      <c r="HU425" s="33"/>
      <c r="HV425" s="33"/>
      <c r="HW425" s="33"/>
      <c r="HX425" s="33"/>
      <c r="HY425" s="33"/>
      <c r="HZ425" s="33"/>
      <c r="IA425" s="33"/>
      <c r="IB425" s="33"/>
      <c r="IC425" s="33"/>
      <c r="ID425" s="33"/>
      <c r="IE425" s="33"/>
      <c r="IF425" s="33"/>
      <c r="IG425" s="33"/>
      <c r="IH425" s="33"/>
      <c r="II425" s="33"/>
      <c r="IJ425" s="33"/>
    </row>
    <row r="426" spans="1:244" ht="123" customHeight="1" x14ac:dyDescent="0.2">
      <c r="A426" s="7" t="s">
        <v>972</v>
      </c>
      <c r="B426" s="9" t="s">
        <v>452</v>
      </c>
      <c r="C426" s="9"/>
      <c r="D426" s="9"/>
      <c r="E426" s="24">
        <f t="shared" si="51"/>
        <v>43695</v>
      </c>
      <c r="F426" s="25">
        <f>F427+F428</f>
        <v>0</v>
      </c>
      <c r="G426" s="24">
        <f>G427+G428</f>
        <v>43695</v>
      </c>
      <c r="H426" s="24">
        <f t="shared" si="52"/>
        <v>45433</v>
      </c>
      <c r="I426" s="25">
        <f>I427+I428</f>
        <v>0</v>
      </c>
      <c r="J426" s="24">
        <f>J427+J428</f>
        <v>45433</v>
      </c>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c r="BK426" s="33"/>
      <c r="BL426" s="33"/>
      <c r="BM426" s="33"/>
      <c r="BN426" s="33"/>
      <c r="BO426" s="33"/>
      <c r="BP426" s="33"/>
      <c r="BQ426" s="33"/>
      <c r="BR426" s="33"/>
      <c r="BS426" s="33"/>
      <c r="BT426" s="33"/>
      <c r="BU426" s="33"/>
      <c r="BV426" s="33"/>
      <c r="BW426" s="33"/>
      <c r="BX426" s="33"/>
      <c r="BY426" s="33"/>
      <c r="BZ426" s="33"/>
      <c r="CA426" s="33"/>
      <c r="CB426" s="33"/>
      <c r="CC426" s="33"/>
      <c r="CD426" s="33"/>
      <c r="CE426" s="33"/>
      <c r="CF426" s="33"/>
      <c r="CG426" s="33"/>
      <c r="CH426" s="33"/>
      <c r="CI426" s="33"/>
      <c r="CJ426" s="33"/>
      <c r="CK426" s="33"/>
      <c r="CL426" s="33"/>
      <c r="CM426" s="33"/>
      <c r="CN426" s="33"/>
      <c r="CO426" s="33"/>
      <c r="CP426" s="33"/>
      <c r="CQ426" s="33"/>
      <c r="CR426" s="33"/>
      <c r="CS426" s="33"/>
      <c r="CT426" s="33"/>
      <c r="CU426" s="33"/>
      <c r="CV426" s="33"/>
      <c r="CW426" s="33"/>
      <c r="CX426" s="33"/>
      <c r="CY426" s="33"/>
      <c r="CZ426" s="33"/>
      <c r="DA426" s="33"/>
      <c r="DB426" s="33"/>
      <c r="DC426" s="33"/>
      <c r="DD426" s="33"/>
      <c r="DE426" s="33"/>
      <c r="DF426" s="33"/>
      <c r="DG426" s="33"/>
      <c r="DH426" s="33"/>
      <c r="DI426" s="33"/>
      <c r="DJ426" s="33"/>
      <c r="DK426" s="33"/>
      <c r="DL426" s="33"/>
      <c r="DM426" s="33"/>
      <c r="DN426" s="33"/>
      <c r="DO426" s="33"/>
      <c r="DP426" s="33"/>
      <c r="DQ426" s="33"/>
      <c r="DR426" s="33"/>
      <c r="DS426" s="33"/>
      <c r="DT426" s="33"/>
      <c r="DU426" s="33"/>
      <c r="DV426" s="33"/>
      <c r="DW426" s="33"/>
      <c r="DX426" s="33"/>
      <c r="DY426" s="33"/>
      <c r="DZ426" s="33"/>
      <c r="EA426" s="33"/>
      <c r="EB426" s="33"/>
      <c r="EC426" s="33"/>
      <c r="ED426" s="33"/>
      <c r="EE426" s="33"/>
      <c r="EF426" s="33"/>
      <c r="EG426" s="33"/>
      <c r="EH426" s="33"/>
      <c r="EI426" s="33"/>
      <c r="EJ426" s="33"/>
      <c r="EK426" s="33"/>
      <c r="EL426" s="33"/>
      <c r="EM426" s="33"/>
      <c r="EN426" s="33"/>
      <c r="EO426" s="33"/>
      <c r="EP426" s="33"/>
      <c r="EQ426" s="33"/>
      <c r="ER426" s="33"/>
      <c r="ES426" s="33"/>
      <c r="ET426" s="33"/>
      <c r="EU426" s="33"/>
      <c r="EV426" s="33"/>
      <c r="EW426" s="33"/>
      <c r="EX426" s="33"/>
      <c r="EY426" s="33"/>
      <c r="EZ426" s="33"/>
      <c r="FA426" s="33"/>
      <c r="FB426" s="33"/>
      <c r="FC426" s="33"/>
      <c r="FD426" s="33"/>
      <c r="FE426" s="33"/>
      <c r="FF426" s="33"/>
      <c r="FG426" s="33"/>
      <c r="FH426" s="33"/>
      <c r="FI426" s="33"/>
      <c r="FJ426" s="33"/>
      <c r="FK426" s="33"/>
      <c r="FL426" s="33"/>
      <c r="FM426" s="33"/>
      <c r="FN426" s="33"/>
      <c r="FO426" s="33"/>
      <c r="FP426" s="33"/>
      <c r="FQ426" s="33"/>
      <c r="FR426" s="33"/>
      <c r="FS426" s="33"/>
      <c r="FT426" s="33"/>
      <c r="FU426" s="33"/>
      <c r="FV426" s="33"/>
      <c r="FW426" s="33"/>
      <c r="FX426" s="33"/>
      <c r="FY426" s="33"/>
      <c r="FZ426" s="33"/>
      <c r="GA426" s="33"/>
      <c r="GB426" s="33"/>
      <c r="GC426" s="33"/>
      <c r="GD426" s="33"/>
      <c r="GE426" s="33"/>
      <c r="GF426" s="33"/>
      <c r="GG426" s="33"/>
      <c r="GH426" s="33"/>
      <c r="GI426" s="33"/>
      <c r="GJ426" s="33"/>
      <c r="GK426" s="33"/>
      <c r="GL426" s="33"/>
      <c r="GM426" s="33"/>
      <c r="GN426" s="33"/>
      <c r="GO426" s="33"/>
      <c r="GP426" s="33"/>
      <c r="GQ426" s="33"/>
      <c r="GR426" s="33"/>
      <c r="GS426" s="33"/>
      <c r="GT426" s="33"/>
      <c r="GU426" s="33"/>
      <c r="GV426" s="33"/>
      <c r="GW426" s="33"/>
      <c r="GX426" s="33"/>
      <c r="GY426" s="33"/>
      <c r="GZ426" s="33"/>
      <c r="HA426" s="33"/>
      <c r="HB426" s="33"/>
      <c r="HC426" s="33"/>
      <c r="HD426" s="33"/>
      <c r="HE426" s="33"/>
      <c r="HF426" s="33"/>
      <c r="HG426" s="33"/>
      <c r="HH426" s="33"/>
      <c r="HI426" s="33"/>
      <c r="HJ426" s="33"/>
      <c r="HK426" s="33"/>
      <c r="HL426" s="33"/>
      <c r="HM426" s="33"/>
      <c r="HN426" s="33"/>
      <c r="HO426" s="33"/>
      <c r="HP426" s="33"/>
      <c r="HQ426" s="33"/>
      <c r="HR426" s="33"/>
      <c r="HS426" s="33"/>
      <c r="HT426" s="33"/>
      <c r="HU426" s="33"/>
      <c r="HV426" s="33"/>
      <c r="HW426" s="33"/>
      <c r="HX426" s="33"/>
      <c r="HY426" s="33"/>
      <c r="HZ426" s="33"/>
      <c r="IA426" s="33"/>
      <c r="IB426" s="33"/>
      <c r="IC426" s="33"/>
      <c r="ID426" s="33"/>
      <c r="IE426" s="33"/>
      <c r="IF426" s="33"/>
      <c r="IG426" s="33"/>
      <c r="IH426" s="33"/>
      <c r="II426" s="33"/>
      <c r="IJ426" s="33"/>
    </row>
    <row r="427" spans="1:244" ht="66.75" customHeight="1" x14ac:dyDescent="0.2">
      <c r="A427" s="9" t="s">
        <v>23</v>
      </c>
      <c r="B427" s="9" t="s">
        <v>452</v>
      </c>
      <c r="C427" s="9" t="s">
        <v>16</v>
      </c>
      <c r="D427" s="9" t="s">
        <v>11</v>
      </c>
      <c r="E427" s="24">
        <f t="shared" si="51"/>
        <v>557</v>
      </c>
      <c r="F427" s="24"/>
      <c r="G427" s="24">
        <v>557</v>
      </c>
      <c r="H427" s="24">
        <f t="shared" si="52"/>
        <v>575</v>
      </c>
      <c r="I427" s="24"/>
      <c r="J427" s="24">
        <v>575</v>
      </c>
      <c r="K427" s="33"/>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33"/>
      <c r="AI427" s="33"/>
      <c r="AJ427" s="33"/>
      <c r="AK427" s="33"/>
      <c r="AL427" s="33"/>
      <c r="AM427" s="33"/>
      <c r="AN427" s="33"/>
      <c r="AO427" s="33"/>
      <c r="AP427" s="33"/>
      <c r="AQ427" s="33"/>
      <c r="AR427" s="33"/>
      <c r="AS427" s="33"/>
      <c r="AT427" s="33"/>
      <c r="AU427" s="33"/>
      <c r="AV427" s="33"/>
      <c r="AW427" s="33"/>
      <c r="AX427" s="33"/>
      <c r="AY427" s="33"/>
      <c r="AZ427" s="33"/>
      <c r="BA427" s="33"/>
      <c r="BB427" s="33"/>
      <c r="BC427" s="33"/>
      <c r="BD427" s="33"/>
      <c r="BE427" s="33"/>
      <c r="BF427" s="33"/>
      <c r="BG427" s="33"/>
      <c r="BH427" s="33"/>
      <c r="BI427" s="33"/>
      <c r="BJ427" s="33"/>
      <c r="BK427" s="33"/>
      <c r="BL427" s="33"/>
      <c r="BM427" s="33"/>
      <c r="BN427" s="33"/>
      <c r="BO427" s="33"/>
      <c r="BP427" s="33"/>
      <c r="BQ427" s="33"/>
      <c r="BR427" s="33"/>
      <c r="BS427" s="33"/>
      <c r="BT427" s="33"/>
      <c r="BU427" s="33"/>
      <c r="BV427" s="33"/>
      <c r="BW427" s="33"/>
      <c r="BX427" s="33"/>
      <c r="BY427" s="33"/>
      <c r="BZ427" s="33"/>
      <c r="CA427" s="33"/>
      <c r="CB427" s="33"/>
      <c r="CC427" s="33"/>
      <c r="CD427" s="33"/>
      <c r="CE427" s="33"/>
      <c r="CF427" s="33"/>
      <c r="CG427" s="33"/>
      <c r="CH427" s="33"/>
      <c r="CI427" s="33"/>
      <c r="CJ427" s="33"/>
      <c r="CK427" s="33"/>
      <c r="CL427" s="33"/>
      <c r="CM427" s="33"/>
      <c r="CN427" s="33"/>
      <c r="CO427" s="33"/>
      <c r="CP427" s="33"/>
      <c r="CQ427" s="33"/>
      <c r="CR427" s="33"/>
      <c r="CS427" s="33"/>
      <c r="CT427" s="33"/>
      <c r="CU427" s="33"/>
      <c r="CV427" s="33"/>
      <c r="CW427" s="33"/>
      <c r="CX427" s="33"/>
      <c r="CY427" s="33"/>
      <c r="CZ427" s="33"/>
      <c r="DA427" s="33"/>
      <c r="DB427" s="33"/>
      <c r="DC427" s="33"/>
      <c r="DD427" s="33"/>
      <c r="DE427" s="33"/>
      <c r="DF427" s="33"/>
      <c r="DG427" s="33"/>
      <c r="DH427" s="33"/>
      <c r="DI427" s="33"/>
      <c r="DJ427" s="33"/>
      <c r="DK427" s="33"/>
      <c r="DL427" s="33"/>
      <c r="DM427" s="33"/>
      <c r="DN427" s="33"/>
      <c r="DO427" s="33"/>
      <c r="DP427" s="33"/>
      <c r="DQ427" s="33"/>
      <c r="DR427" s="33"/>
      <c r="DS427" s="33"/>
      <c r="DT427" s="33"/>
      <c r="DU427" s="33"/>
      <c r="DV427" s="33"/>
      <c r="DW427" s="33"/>
      <c r="DX427" s="33"/>
      <c r="DY427" s="33"/>
      <c r="DZ427" s="33"/>
      <c r="EA427" s="33"/>
      <c r="EB427" s="33"/>
      <c r="EC427" s="33"/>
      <c r="ED427" s="33"/>
      <c r="EE427" s="33"/>
      <c r="EF427" s="33"/>
      <c r="EG427" s="33"/>
      <c r="EH427" s="33"/>
      <c r="EI427" s="33"/>
      <c r="EJ427" s="33"/>
      <c r="EK427" s="33"/>
      <c r="EL427" s="33"/>
      <c r="EM427" s="33"/>
      <c r="EN427" s="33"/>
      <c r="EO427" s="33"/>
      <c r="EP427" s="33"/>
      <c r="EQ427" s="33"/>
      <c r="ER427" s="33"/>
      <c r="ES427" s="33"/>
      <c r="ET427" s="33"/>
      <c r="EU427" s="33"/>
      <c r="EV427" s="33"/>
      <c r="EW427" s="33"/>
      <c r="EX427" s="33"/>
      <c r="EY427" s="33"/>
      <c r="EZ427" s="33"/>
      <c r="FA427" s="33"/>
      <c r="FB427" s="33"/>
      <c r="FC427" s="33"/>
      <c r="FD427" s="33"/>
      <c r="FE427" s="33"/>
      <c r="FF427" s="33"/>
      <c r="FG427" s="33"/>
      <c r="FH427" s="33"/>
      <c r="FI427" s="33"/>
      <c r="FJ427" s="33"/>
      <c r="FK427" s="33"/>
      <c r="FL427" s="33"/>
      <c r="FM427" s="33"/>
      <c r="FN427" s="33"/>
      <c r="FO427" s="33"/>
      <c r="FP427" s="33"/>
      <c r="FQ427" s="33"/>
      <c r="FR427" s="33"/>
      <c r="FS427" s="33"/>
      <c r="FT427" s="33"/>
      <c r="FU427" s="33"/>
      <c r="FV427" s="33"/>
      <c r="FW427" s="33"/>
      <c r="FX427" s="33"/>
      <c r="FY427" s="33"/>
      <c r="FZ427" s="33"/>
      <c r="GA427" s="33"/>
      <c r="GB427" s="33"/>
      <c r="GC427" s="33"/>
      <c r="GD427" s="33"/>
      <c r="GE427" s="33"/>
      <c r="GF427" s="33"/>
      <c r="GG427" s="33"/>
      <c r="GH427" s="33"/>
      <c r="GI427" s="33"/>
      <c r="GJ427" s="33"/>
      <c r="GK427" s="33"/>
      <c r="GL427" s="33"/>
      <c r="GM427" s="33"/>
      <c r="GN427" s="33"/>
      <c r="GO427" s="33"/>
      <c r="GP427" s="33"/>
      <c r="GQ427" s="33"/>
      <c r="GR427" s="33"/>
      <c r="GS427" s="33"/>
      <c r="GT427" s="33"/>
      <c r="GU427" s="33"/>
      <c r="GV427" s="33"/>
      <c r="GW427" s="33"/>
      <c r="GX427" s="33"/>
      <c r="GY427" s="33"/>
      <c r="GZ427" s="33"/>
      <c r="HA427" s="33"/>
      <c r="HB427" s="33"/>
      <c r="HC427" s="33"/>
      <c r="HD427" s="33"/>
      <c r="HE427" s="33"/>
      <c r="HF427" s="33"/>
      <c r="HG427" s="33"/>
      <c r="HH427" s="33"/>
      <c r="HI427" s="33"/>
      <c r="HJ427" s="33"/>
      <c r="HK427" s="33"/>
      <c r="HL427" s="33"/>
      <c r="HM427" s="33"/>
      <c r="HN427" s="33"/>
      <c r="HO427" s="33"/>
      <c r="HP427" s="33"/>
      <c r="HQ427" s="33"/>
      <c r="HR427" s="33"/>
      <c r="HS427" s="33"/>
      <c r="HT427" s="33"/>
      <c r="HU427" s="33"/>
      <c r="HV427" s="33"/>
      <c r="HW427" s="33"/>
      <c r="HX427" s="33"/>
      <c r="HY427" s="33"/>
      <c r="HZ427" s="33"/>
      <c r="IA427" s="33"/>
      <c r="IB427" s="33"/>
      <c r="IC427" s="33"/>
      <c r="ID427" s="33"/>
      <c r="IE427" s="33"/>
      <c r="IF427" s="33"/>
      <c r="IG427" s="33"/>
      <c r="IH427" s="33"/>
      <c r="II427" s="33"/>
      <c r="IJ427" s="33"/>
    </row>
    <row r="428" spans="1:244" ht="60" customHeight="1" x14ac:dyDescent="0.2">
      <c r="A428" s="7" t="s">
        <v>30</v>
      </c>
      <c r="B428" s="9" t="s">
        <v>452</v>
      </c>
      <c r="C428" s="9" t="s">
        <v>19</v>
      </c>
      <c r="D428" s="9" t="s">
        <v>11</v>
      </c>
      <c r="E428" s="24">
        <f t="shared" si="51"/>
        <v>43138</v>
      </c>
      <c r="F428" s="24"/>
      <c r="G428" s="24">
        <v>43138</v>
      </c>
      <c r="H428" s="24">
        <f t="shared" si="52"/>
        <v>44858</v>
      </c>
      <c r="I428" s="24"/>
      <c r="J428" s="24">
        <v>44858</v>
      </c>
    </row>
    <row r="429" spans="1:244" ht="106.9" customHeight="1" x14ac:dyDescent="0.2">
      <c r="A429" s="26" t="s">
        <v>453</v>
      </c>
      <c r="B429" s="18" t="s">
        <v>454</v>
      </c>
      <c r="C429" s="9"/>
      <c r="D429" s="9"/>
      <c r="E429" s="22">
        <f t="shared" si="51"/>
        <v>50216</v>
      </c>
      <c r="F429" s="23">
        <f>F430</f>
        <v>0</v>
      </c>
      <c r="G429" s="22">
        <f>G430</f>
        <v>50216</v>
      </c>
      <c r="H429" s="22">
        <f t="shared" si="52"/>
        <v>52399</v>
      </c>
      <c r="I429" s="23">
        <f>I430</f>
        <v>0</v>
      </c>
      <c r="J429" s="22">
        <f>J430</f>
        <v>52399</v>
      </c>
    </row>
    <row r="430" spans="1:244" ht="65.45" customHeight="1" x14ac:dyDescent="0.2">
      <c r="A430" s="7" t="s">
        <v>956</v>
      </c>
      <c r="B430" s="9" t="s">
        <v>455</v>
      </c>
      <c r="C430" s="9"/>
      <c r="D430" s="9"/>
      <c r="E430" s="24">
        <f t="shared" si="51"/>
        <v>50216</v>
      </c>
      <c r="F430" s="25">
        <f>F431+F432</f>
        <v>0</v>
      </c>
      <c r="G430" s="24">
        <f>G431+G432</f>
        <v>50216</v>
      </c>
      <c r="H430" s="24">
        <f t="shared" si="52"/>
        <v>52399</v>
      </c>
      <c r="I430" s="25">
        <f>I431+I432</f>
        <v>0</v>
      </c>
      <c r="J430" s="24">
        <f>J431+J432</f>
        <v>52399</v>
      </c>
    </row>
    <row r="431" spans="1:244" ht="62.25" customHeight="1" x14ac:dyDescent="0.2">
      <c r="A431" s="9" t="s">
        <v>23</v>
      </c>
      <c r="B431" s="9" t="s">
        <v>455</v>
      </c>
      <c r="C431" s="9" t="s">
        <v>16</v>
      </c>
      <c r="D431" s="9" t="s">
        <v>11</v>
      </c>
      <c r="E431" s="24">
        <f>F431+G431</f>
        <v>399</v>
      </c>
      <c r="F431" s="24"/>
      <c r="G431" s="24">
        <v>399</v>
      </c>
      <c r="H431" s="24">
        <f t="shared" si="52"/>
        <v>416</v>
      </c>
      <c r="I431" s="24"/>
      <c r="J431" s="24">
        <v>416</v>
      </c>
    </row>
    <row r="432" spans="1:244" ht="54" customHeight="1" x14ac:dyDescent="0.2">
      <c r="A432" s="7" t="s">
        <v>30</v>
      </c>
      <c r="B432" s="9" t="s">
        <v>455</v>
      </c>
      <c r="C432" s="9" t="s">
        <v>19</v>
      </c>
      <c r="D432" s="9" t="s">
        <v>11</v>
      </c>
      <c r="E432" s="24">
        <f>F432+G432</f>
        <v>49817</v>
      </c>
      <c r="F432" s="24"/>
      <c r="G432" s="24">
        <v>49817</v>
      </c>
      <c r="H432" s="24">
        <f t="shared" si="52"/>
        <v>51983</v>
      </c>
      <c r="I432" s="24"/>
      <c r="J432" s="24">
        <v>51983</v>
      </c>
    </row>
    <row r="433" spans="1:244" ht="408.75" customHeight="1" x14ac:dyDescent="0.2">
      <c r="A433" s="51" t="s">
        <v>973</v>
      </c>
      <c r="B433" s="18" t="s">
        <v>456</v>
      </c>
      <c r="C433" s="9"/>
      <c r="D433" s="9"/>
      <c r="E433" s="22">
        <f t="shared" ref="E433:E447" si="53">F433+G433</f>
        <v>736</v>
      </c>
      <c r="F433" s="23">
        <f>F434</f>
        <v>0</v>
      </c>
      <c r="G433" s="22">
        <f>G434</f>
        <v>736</v>
      </c>
      <c r="H433" s="22">
        <f t="shared" ref="H433:H500" si="54">I433+J433</f>
        <v>764</v>
      </c>
      <c r="I433" s="23">
        <f>I434</f>
        <v>0</v>
      </c>
      <c r="J433" s="22">
        <f>J434</f>
        <v>764</v>
      </c>
      <c r="K433" s="33"/>
      <c r="L433" s="33"/>
      <c r="M433" s="33"/>
      <c r="N433" s="33"/>
      <c r="O433" s="33"/>
      <c r="P433" s="33"/>
      <c r="Q433" s="33"/>
      <c r="R433" s="33"/>
      <c r="S433" s="33"/>
      <c r="T433" s="33"/>
      <c r="U433" s="33"/>
      <c r="V433" s="33"/>
      <c r="W433" s="33"/>
      <c r="X433" s="33"/>
      <c r="Y433" s="33"/>
      <c r="Z433" s="33"/>
      <c r="AA433" s="33"/>
      <c r="AB433" s="33"/>
      <c r="AC433" s="33"/>
      <c r="AD433" s="33"/>
      <c r="AE433" s="33"/>
      <c r="AF433" s="33"/>
      <c r="AG433" s="33"/>
      <c r="AH433" s="33"/>
      <c r="AI433" s="33"/>
      <c r="AJ433" s="33"/>
      <c r="AK433" s="33"/>
      <c r="AL433" s="33"/>
      <c r="AM433" s="33"/>
      <c r="AN433" s="33"/>
      <c r="AO433" s="33"/>
      <c r="AP433" s="33"/>
      <c r="AQ433" s="33"/>
      <c r="AR433" s="33"/>
      <c r="AS433" s="33"/>
      <c r="AT433" s="33"/>
      <c r="AU433" s="33"/>
      <c r="AV433" s="33"/>
      <c r="AW433" s="33"/>
      <c r="AX433" s="33"/>
      <c r="AY433" s="33"/>
      <c r="AZ433" s="33"/>
      <c r="BA433" s="33"/>
      <c r="BB433" s="33"/>
      <c r="BC433" s="33"/>
      <c r="BD433" s="33"/>
      <c r="BE433" s="33"/>
      <c r="BF433" s="33"/>
      <c r="BG433" s="33"/>
      <c r="BH433" s="33"/>
      <c r="BI433" s="33"/>
      <c r="BJ433" s="33"/>
      <c r="BK433" s="33"/>
      <c r="BL433" s="33"/>
      <c r="BM433" s="33"/>
      <c r="BN433" s="33"/>
      <c r="BO433" s="33"/>
      <c r="BP433" s="33"/>
      <c r="BQ433" s="33"/>
      <c r="BR433" s="33"/>
      <c r="BS433" s="33"/>
      <c r="BT433" s="33"/>
      <c r="BU433" s="33"/>
      <c r="BV433" s="33"/>
      <c r="BW433" s="33"/>
      <c r="BX433" s="33"/>
      <c r="BY433" s="33"/>
      <c r="BZ433" s="33"/>
      <c r="CA433" s="33"/>
      <c r="CB433" s="33"/>
      <c r="CC433" s="33"/>
      <c r="CD433" s="33"/>
      <c r="CE433" s="33"/>
      <c r="CF433" s="33"/>
      <c r="CG433" s="33"/>
      <c r="CH433" s="33"/>
      <c r="CI433" s="33"/>
      <c r="CJ433" s="33"/>
      <c r="CK433" s="33"/>
      <c r="CL433" s="33"/>
      <c r="CM433" s="33"/>
      <c r="CN433" s="33"/>
      <c r="CO433" s="33"/>
      <c r="CP433" s="33"/>
      <c r="CQ433" s="33"/>
      <c r="CR433" s="33"/>
      <c r="CS433" s="33"/>
      <c r="CT433" s="33"/>
      <c r="CU433" s="33"/>
      <c r="CV433" s="33"/>
      <c r="CW433" s="33"/>
      <c r="CX433" s="33"/>
      <c r="CY433" s="33"/>
      <c r="CZ433" s="33"/>
      <c r="DA433" s="33"/>
      <c r="DB433" s="33"/>
      <c r="DC433" s="33"/>
      <c r="DD433" s="33"/>
      <c r="DE433" s="33"/>
      <c r="DF433" s="33"/>
      <c r="DG433" s="33"/>
      <c r="DH433" s="33"/>
      <c r="DI433" s="33"/>
      <c r="DJ433" s="33"/>
      <c r="DK433" s="33"/>
      <c r="DL433" s="33"/>
      <c r="DM433" s="33"/>
      <c r="DN433" s="33"/>
      <c r="DO433" s="33"/>
      <c r="DP433" s="33"/>
      <c r="DQ433" s="33"/>
      <c r="DR433" s="33"/>
      <c r="DS433" s="33"/>
      <c r="DT433" s="33"/>
      <c r="DU433" s="33"/>
      <c r="DV433" s="33"/>
      <c r="DW433" s="33"/>
      <c r="DX433" s="33"/>
      <c r="DY433" s="33"/>
      <c r="DZ433" s="33"/>
      <c r="EA433" s="33"/>
      <c r="EB433" s="33"/>
      <c r="EC433" s="33"/>
      <c r="ED433" s="33"/>
      <c r="EE433" s="33"/>
      <c r="EF433" s="33"/>
      <c r="EG433" s="33"/>
      <c r="EH433" s="33"/>
      <c r="EI433" s="33"/>
      <c r="EJ433" s="33"/>
      <c r="EK433" s="33"/>
      <c r="EL433" s="33"/>
      <c r="EM433" s="33"/>
      <c r="EN433" s="33"/>
      <c r="EO433" s="33"/>
      <c r="EP433" s="33"/>
      <c r="EQ433" s="33"/>
      <c r="ER433" s="33"/>
      <c r="ES433" s="33"/>
      <c r="ET433" s="33"/>
      <c r="EU433" s="33"/>
      <c r="EV433" s="33"/>
      <c r="EW433" s="33"/>
      <c r="EX433" s="33"/>
      <c r="EY433" s="33"/>
      <c r="EZ433" s="33"/>
      <c r="FA433" s="33"/>
      <c r="FB433" s="33"/>
      <c r="FC433" s="33"/>
      <c r="FD433" s="33"/>
      <c r="FE433" s="33"/>
      <c r="FF433" s="33"/>
      <c r="FG433" s="33"/>
      <c r="FH433" s="33"/>
      <c r="FI433" s="33"/>
      <c r="FJ433" s="33"/>
      <c r="FK433" s="33"/>
      <c r="FL433" s="33"/>
      <c r="FM433" s="33"/>
      <c r="FN433" s="33"/>
      <c r="FO433" s="33"/>
      <c r="FP433" s="33"/>
      <c r="FQ433" s="33"/>
      <c r="FR433" s="33"/>
      <c r="FS433" s="33"/>
      <c r="FT433" s="33"/>
      <c r="FU433" s="33"/>
      <c r="FV433" s="33"/>
      <c r="FW433" s="33"/>
      <c r="FX433" s="33"/>
      <c r="FY433" s="33"/>
      <c r="FZ433" s="33"/>
      <c r="GA433" s="33"/>
      <c r="GB433" s="33"/>
      <c r="GC433" s="33"/>
      <c r="GD433" s="33"/>
      <c r="GE433" s="33"/>
      <c r="GF433" s="33"/>
      <c r="GG433" s="33"/>
      <c r="GH433" s="33"/>
      <c r="GI433" s="33"/>
      <c r="GJ433" s="33"/>
      <c r="GK433" s="33"/>
      <c r="GL433" s="33"/>
      <c r="GM433" s="33"/>
      <c r="GN433" s="33"/>
      <c r="GO433" s="33"/>
      <c r="GP433" s="33"/>
      <c r="GQ433" s="33"/>
      <c r="GR433" s="33"/>
      <c r="GS433" s="33"/>
      <c r="GT433" s="33"/>
      <c r="GU433" s="33"/>
      <c r="GV433" s="33"/>
      <c r="GW433" s="33"/>
      <c r="GX433" s="33"/>
      <c r="GY433" s="33"/>
      <c r="GZ433" s="33"/>
      <c r="HA433" s="33"/>
      <c r="HB433" s="33"/>
      <c r="HC433" s="33"/>
      <c r="HD433" s="33"/>
      <c r="HE433" s="33"/>
      <c r="HF433" s="33"/>
      <c r="HG433" s="33"/>
      <c r="HH433" s="33"/>
      <c r="HI433" s="33"/>
      <c r="HJ433" s="33"/>
      <c r="HK433" s="33"/>
      <c r="HL433" s="33"/>
      <c r="HM433" s="33"/>
      <c r="HN433" s="33"/>
      <c r="HO433" s="33"/>
      <c r="HP433" s="33"/>
      <c r="HQ433" s="33"/>
      <c r="HR433" s="33"/>
      <c r="HS433" s="33"/>
      <c r="HT433" s="33"/>
      <c r="HU433" s="33"/>
      <c r="HV433" s="33"/>
      <c r="HW433" s="33"/>
      <c r="HX433" s="33"/>
      <c r="HY433" s="33"/>
      <c r="HZ433" s="33"/>
      <c r="IA433" s="33"/>
      <c r="IB433" s="33"/>
      <c r="IC433" s="33"/>
      <c r="ID433" s="33"/>
      <c r="IE433" s="33"/>
      <c r="IF433" s="33"/>
      <c r="IG433" s="33"/>
      <c r="IH433" s="33"/>
      <c r="II433" s="33"/>
      <c r="IJ433" s="33"/>
    </row>
    <row r="434" spans="1:244" ht="167.25" customHeight="1" x14ac:dyDescent="0.2">
      <c r="A434" s="7" t="s">
        <v>457</v>
      </c>
      <c r="B434" s="9" t="s">
        <v>458</v>
      </c>
      <c r="C434" s="9"/>
      <c r="D434" s="9"/>
      <c r="E434" s="24">
        <f t="shared" si="53"/>
        <v>736</v>
      </c>
      <c r="F434" s="25">
        <f>F435+F436</f>
        <v>0</v>
      </c>
      <c r="G434" s="24">
        <f>G435+G436</f>
        <v>736</v>
      </c>
      <c r="H434" s="24">
        <f t="shared" si="54"/>
        <v>764</v>
      </c>
      <c r="I434" s="25">
        <f>I435+I436</f>
        <v>0</v>
      </c>
      <c r="J434" s="24">
        <f>J435+J436</f>
        <v>764</v>
      </c>
    </row>
    <row r="435" spans="1:244" ht="61.5" customHeight="1" x14ac:dyDescent="0.2">
      <c r="A435" s="9" t="s">
        <v>23</v>
      </c>
      <c r="B435" s="9" t="s">
        <v>458</v>
      </c>
      <c r="C435" s="9" t="s">
        <v>16</v>
      </c>
      <c r="D435" s="9" t="s">
        <v>11</v>
      </c>
      <c r="E435" s="24">
        <f t="shared" si="53"/>
        <v>6</v>
      </c>
      <c r="F435" s="24"/>
      <c r="G435" s="24">
        <v>6</v>
      </c>
      <c r="H435" s="24">
        <f t="shared" si="54"/>
        <v>6</v>
      </c>
      <c r="I435" s="24"/>
      <c r="J435" s="24">
        <v>6</v>
      </c>
    </row>
    <row r="436" spans="1:244" ht="54.75" customHeight="1" x14ac:dyDescent="0.2">
      <c r="A436" s="7" t="s">
        <v>30</v>
      </c>
      <c r="B436" s="9" t="s">
        <v>458</v>
      </c>
      <c r="C436" s="9" t="s">
        <v>19</v>
      </c>
      <c r="D436" s="9" t="s">
        <v>11</v>
      </c>
      <c r="E436" s="24">
        <f t="shared" si="53"/>
        <v>730</v>
      </c>
      <c r="F436" s="24"/>
      <c r="G436" s="24">
        <v>730</v>
      </c>
      <c r="H436" s="24">
        <f t="shared" si="54"/>
        <v>758</v>
      </c>
      <c r="I436" s="24"/>
      <c r="J436" s="24">
        <v>758</v>
      </c>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33"/>
      <c r="BB436" s="33"/>
      <c r="BC436" s="33"/>
      <c r="BD436" s="33"/>
      <c r="BE436" s="33"/>
      <c r="BF436" s="33"/>
      <c r="BG436" s="33"/>
      <c r="BH436" s="33"/>
      <c r="BI436" s="33"/>
      <c r="BJ436" s="33"/>
      <c r="BK436" s="33"/>
      <c r="BL436" s="33"/>
      <c r="BM436" s="33"/>
      <c r="BN436" s="33"/>
      <c r="BO436" s="33"/>
      <c r="BP436" s="33"/>
      <c r="BQ436" s="33"/>
      <c r="BR436" s="33"/>
      <c r="BS436" s="33"/>
      <c r="BT436" s="33"/>
      <c r="BU436" s="33"/>
      <c r="BV436" s="33"/>
      <c r="BW436" s="33"/>
      <c r="BX436" s="33"/>
      <c r="BY436" s="33"/>
      <c r="BZ436" s="33"/>
      <c r="CA436" s="33"/>
      <c r="CB436" s="33"/>
      <c r="CC436" s="33"/>
      <c r="CD436" s="33"/>
      <c r="CE436" s="33"/>
      <c r="CF436" s="33"/>
      <c r="CG436" s="33"/>
      <c r="CH436" s="33"/>
      <c r="CI436" s="33"/>
      <c r="CJ436" s="33"/>
      <c r="CK436" s="33"/>
      <c r="CL436" s="33"/>
      <c r="CM436" s="33"/>
      <c r="CN436" s="33"/>
      <c r="CO436" s="33"/>
      <c r="CP436" s="33"/>
      <c r="CQ436" s="33"/>
      <c r="CR436" s="33"/>
      <c r="CS436" s="33"/>
      <c r="CT436" s="33"/>
      <c r="CU436" s="33"/>
      <c r="CV436" s="33"/>
      <c r="CW436" s="33"/>
      <c r="CX436" s="33"/>
      <c r="CY436" s="33"/>
      <c r="CZ436" s="33"/>
      <c r="DA436" s="33"/>
      <c r="DB436" s="33"/>
      <c r="DC436" s="33"/>
      <c r="DD436" s="33"/>
      <c r="DE436" s="33"/>
      <c r="DF436" s="33"/>
      <c r="DG436" s="33"/>
      <c r="DH436" s="33"/>
      <c r="DI436" s="33"/>
      <c r="DJ436" s="33"/>
      <c r="DK436" s="33"/>
      <c r="DL436" s="33"/>
      <c r="DM436" s="33"/>
      <c r="DN436" s="33"/>
      <c r="DO436" s="33"/>
      <c r="DP436" s="33"/>
      <c r="DQ436" s="33"/>
      <c r="DR436" s="33"/>
      <c r="DS436" s="33"/>
      <c r="DT436" s="33"/>
      <c r="DU436" s="33"/>
      <c r="DV436" s="33"/>
      <c r="DW436" s="33"/>
      <c r="DX436" s="33"/>
      <c r="DY436" s="33"/>
      <c r="DZ436" s="33"/>
      <c r="EA436" s="33"/>
      <c r="EB436" s="33"/>
      <c r="EC436" s="33"/>
      <c r="ED436" s="33"/>
      <c r="EE436" s="33"/>
      <c r="EF436" s="33"/>
      <c r="EG436" s="33"/>
      <c r="EH436" s="33"/>
      <c r="EI436" s="33"/>
      <c r="EJ436" s="33"/>
      <c r="EK436" s="33"/>
      <c r="EL436" s="33"/>
      <c r="EM436" s="33"/>
      <c r="EN436" s="33"/>
      <c r="EO436" s="33"/>
      <c r="EP436" s="33"/>
      <c r="EQ436" s="33"/>
      <c r="ER436" s="33"/>
      <c r="ES436" s="33"/>
      <c r="ET436" s="33"/>
      <c r="EU436" s="33"/>
      <c r="EV436" s="33"/>
      <c r="EW436" s="33"/>
      <c r="EX436" s="33"/>
      <c r="EY436" s="33"/>
      <c r="EZ436" s="33"/>
      <c r="FA436" s="33"/>
      <c r="FB436" s="33"/>
      <c r="FC436" s="33"/>
      <c r="FD436" s="33"/>
      <c r="FE436" s="33"/>
      <c r="FF436" s="33"/>
      <c r="FG436" s="33"/>
      <c r="FH436" s="33"/>
      <c r="FI436" s="33"/>
      <c r="FJ436" s="33"/>
      <c r="FK436" s="33"/>
      <c r="FL436" s="33"/>
      <c r="FM436" s="33"/>
      <c r="FN436" s="33"/>
      <c r="FO436" s="33"/>
      <c r="FP436" s="33"/>
      <c r="FQ436" s="33"/>
      <c r="FR436" s="33"/>
      <c r="FS436" s="33"/>
      <c r="FT436" s="33"/>
      <c r="FU436" s="33"/>
      <c r="FV436" s="33"/>
      <c r="FW436" s="33"/>
      <c r="FX436" s="33"/>
      <c r="FY436" s="33"/>
      <c r="FZ436" s="33"/>
      <c r="GA436" s="33"/>
      <c r="GB436" s="33"/>
      <c r="GC436" s="33"/>
      <c r="GD436" s="33"/>
      <c r="GE436" s="33"/>
      <c r="GF436" s="33"/>
      <c r="GG436" s="33"/>
      <c r="GH436" s="33"/>
      <c r="GI436" s="33"/>
      <c r="GJ436" s="33"/>
      <c r="GK436" s="33"/>
      <c r="GL436" s="33"/>
      <c r="GM436" s="33"/>
      <c r="GN436" s="33"/>
      <c r="GO436" s="33"/>
      <c r="GP436" s="33"/>
      <c r="GQ436" s="33"/>
      <c r="GR436" s="33"/>
      <c r="GS436" s="33"/>
      <c r="GT436" s="33"/>
      <c r="GU436" s="33"/>
      <c r="GV436" s="33"/>
      <c r="GW436" s="33"/>
      <c r="GX436" s="33"/>
      <c r="GY436" s="33"/>
      <c r="GZ436" s="33"/>
      <c r="HA436" s="33"/>
      <c r="HB436" s="33"/>
      <c r="HC436" s="33"/>
      <c r="HD436" s="33"/>
      <c r="HE436" s="33"/>
      <c r="HF436" s="33"/>
      <c r="HG436" s="33"/>
      <c r="HH436" s="33"/>
      <c r="HI436" s="33"/>
      <c r="HJ436" s="33"/>
      <c r="HK436" s="33"/>
      <c r="HL436" s="33"/>
      <c r="HM436" s="33"/>
      <c r="HN436" s="33"/>
      <c r="HO436" s="33"/>
      <c r="HP436" s="33"/>
      <c r="HQ436" s="33"/>
      <c r="HR436" s="33"/>
      <c r="HS436" s="33"/>
      <c r="HT436" s="33"/>
      <c r="HU436" s="33"/>
      <c r="HV436" s="33"/>
      <c r="HW436" s="33"/>
      <c r="HX436" s="33"/>
      <c r="HY436" s="33"/>
      <c r="HZ436" s="33"/>
      <c r="IA436" s="33"/>
      <c r="IB436" s="33"/>
      <c r="IC436" s="33"/>
      <c r="ID436" s="33"/>
      <c r="IE436" s="33"/>
      <c r="IF436" s="33"/>
      <c r="IG436" s="33"/>
      <c r="IH436" s="33"/>
      <c r="II436" s="33"/>
      <c r="IJ436" s="33"/>
    </row>
    <row r="437" spans="1:244" ht="215.45" customHeight="1" x14ac:dyDescent="0.2">
      <c r="A437" s="26" t="s">
        <v>459</v>
      </c>
      <c r="B437" s="18" t="s">
        <v>460</v>
      </c>
      <c r="C437" s="9"/>
      <c r="D437" s="9"/>
      <c r="E437" s="22">
        <f t="shared" si="53"/>
        <v>4937</v>
      </c>
      <c r="F437" s="23">
        <f>F438</f>
        <v>0</v>
      </c>
      <c r="G437" s="22">
        <f>G438</f>
        <v>4937</v>
      </c>
      <c r="H437" s="22">
        <f t="shared" si="54"/>
        <v>5103</v>
      </c>
      <c r="I437" s="23">
        <f>I438</f>
        <v>0</v>
      </c>
      <c r="J437" s="22">
        <f>J438</f>
        <v>5103</v>
      </c>
      <c r="K437" s="33"/>
      <c r="L437" s="33"/>
      <c r="M437" s="33"/>
      <c r="N437" s="33"/>
      <c r="O437" s="33"/>
      <c r="P437" s="33"/>
      <c r="Q437" s="33"/>
      <c r="R437" s="33"/>
      <c r="S437" s="33"/>
      <c r="T437" s="33"/>
      <c r="U437" s="33"/>
      <c r="V437" s="33"/>
      <c r="W437" s="33"/>
      <c r="X437" s="33"/>
      <c r="Y437" s="33"/>
      <c r="Z437" s="33"/>
      <c r="AA437" s="33"/>
      <c r="AB437" s="33"/>
      <c r="AC437" s="33"/>
      <c r="AD437" s="33"/>
      <c r="AE437" s="33"/>
      <c r="AF437" s="33"/>
      <c r="AG437" s="33"/>
      <c r="AH437" s="33"/>
      <c r="AI437" s="33"/>
      <c r="AJ437" s="33"/>
      <c r="AK437" s="33"/>
      <c r="AL437" s="33"/>
      <c r="AM437" s="33"/>
      <c r="AN437" s="33"/>
      <c r="AO437" s="33"/>
      <c r="AP437" s="33"/>
      <c r="AQ437" s="33"/>
      <c r="AR437" s="33"/>
      <c r="AS437" s="33"/>
      <c r="AT437" s="33"/>
      <c r="AU437" s="33"/>
      <c r="AV437" s="33"/>
      <c r="AW437" s="33"/>
      <c r="AX437" s="33"/>
      <c r="AY437" s="33"/>
      <c r="AZ437" s="33"/>
      <c r="BA437" s="33"/>
      <c r="BB437" s="33"/>
      <c r="BC437" s="33"/>
      <c r="BD437" s="33"/>
      <c r="BE437" s="33"/>
      <c r="BF437" s="33"/>
      <c r="BG437" s="33"/>
      <c r="BH437" s="33"/>
      <c r="BI437" s="33"/>
      <c r="BJ437" s="33"/>
      <c r="BK437" s="33"/>
      <c r="BL437" s="33"/>
      <c r="BM437" s="33"/>
      <c r="BN437" s="33"/>
      <c r="BO437" s="33"/>
      <c r="BP437" s="33"/>
      <c r="BQ437" s="33"/>
      <c r="BR437" s="33"/>
      <c r="BS437" s="33"/>
      <c r="BT437" s="33"/>
      <c r="BU437" s="33"/>
      <c r="BV437" s="33"/>
      <c r="BW437" s="33"/>
      <c r="BX437" s="33"/>
      <c r="BY437" s="33"/>
      <c r="BZ437" s="33"/>
      <c r="CA437" s="33"/>
      <c r="CB437" s="33"/>
      <c r="CC437" s="33"/>
      <c r="CD437" s="33"/>
      <c r="CE437" s="33"/>
      <c r="CF437" s="33"/>
      <c r="CG437" s="33"/>
      <c r="CH437" s="33"/>
      <c r="CI437" s="33"/>
      <c r="CJ437" s="33"/>
      <c r="CK437" s="33"/>
      <c r="CL437" s="33"/>
      <c r="CM437" s="33"/>
      <c r="CN437" s="33"/>
      <c r="CO437" s="33"/>
      <c r="CP437" s="33"/>
      <c r="CQ437" s="33"/>
      <c r="CR437" s="33"/>
      <c r="CS437" s="33"/>
      <c r="CT437" s="33"/>
      <c r="CU437" s="33"/>
      <c r="CV437" s="33"/>
      <c r="CW437" s="33"/>
      <c r="CX437" s="33"/>
      <c r="CY437" s="33"/>
      <c r="CZ437" s="33"/>
      <c r="DA437" s="33"/>
      <c r="DB437" s="33"/>
      <c r="DC437" s="33"/>
      <c r="DD437" s="33"/>
      <c r="DE437" s="33"/>
      <c r="DF437" s="33"/>
      <c r="DG437" s="33"/>
      <c r="DH437" s="33"/>
      <c r="DI437" s="33"/>
      <c r="DJ437" s="33"/>
      <c r="DK437" s="33"/>
      <c r="DL437" s="33"/>
      <c r="DM437" s="33"/>
      <c r="DN437" s="33"/>
      <c r="DO437" s="33"/>
      <c r="DP437" s="33"/>
      <c r="DQ437" s="33"/>
      <c r="DR437" s="33"/>
      <c r="DS437" s="33"/>
      <c r="DT437" s="33"/>
      <c r="DU437" s="33"/>
      <c r="DV437" s="33"/>
      <c r="DW437" s="33"/>
      <c r="DX437" s="33"/>
      <c r="DY437" s="33"/>
      <c r="DZ437" s="33"/>
      <c r="EA437" s="33"/>
      <c r="EB437" s="33"/>
      <c r="EC437" s="33"/>
      <c r="ED437" s="33"/>
      <c r="EE437" s="33"/>
      <c r="EF437" s="33"/>
      <c r="EG437" s="33"/>
      <c r="EH437" s="33"/>
      <c r="EI437" s="33"/>
      <c r="EJ437" s="33"/>
      <c r="EK437" s="33"/>
      <c r="EL437" s="33"/>
      <c r="EM437" s="33"/>
      <c r="EN437" s="33"/>
      <c r="EO437" s="33"/>
      <c r="EP437" s="33"/>
      <c r="EQ437" s="33"/>
      <c r="ER437" s="33"/>
      <c r="ES437" s="33"/>
      <c r="ET437" s="33"/>
      <c r="EU437" s="33"/>
      <c r="EV437" s="33"/>
      <c r="EW437" s="33"/>
      <c r="EX437" s="33"/>
      <c r="EY437" s="33"/>
      <c r="EZ437" s="33"/>
      <c r="FA437" s="33"/>
      <c r="FB437" s="33"/>
      <c r="FC437" s="33"/>
      <c r="FD437" s="33"/>
      <c r="FE437" s="33"/>
      <c r="FF437" s="33"/>
      <c r="FG437" s="33"/>
      <c r="FH437" s="33"/>
      <c r="FI437" s="33"/>
      <c r="FJ437" s="33"/>
      <c r="FK437" s="33"/>
      <c r="FL437" s="33"/>
      <c r="FM437" s="33"/>
      <c r="FN437" s="33"/>
      <c r="FO437" s="33"/>
      <c r="FP437" s="33"/>
      <c r="FQ437" s="33"/>
      <c r="FR437" s="33"/>
      <c r="FS437" s="33"/>
      <c r="FT437" s="33"/>
      <c r="FU437" s="33"/>
      <c r="FV437" s="33"/>
      <c r="FW437" s="33"/>
      <c r="FX437" s="33"/>
      <c r="FY437" s="33"/>
      <c r="FZ437" s="33"/>
      <c r="GA437" s="33"/>
      <c r="GB437" s="33"/>
      <c r="GC437" s="33"/>
      <c r="GD437" s="33"/>
      <c r="GE437" s="33"/>
      <c r="GF437" s="33"/>
      <c r="GG437" s="33"/>
      <c r="GH437" s="33"/>
      <c r="GI437" s="33"/>
      <c r="GJ437" s="33"/>
      <c r="GK437" s="33"/>
      <c r="GL437" s="33"/>
      <c r="GM437" s="33"/>
      <c r="GN437" s="33"/>
      <c r="GO437" s="33"/>
      <c r="GP437" s="33"/>
      <c r="GQ437" s="33"/>
      <c r="GR437" s="33"/>
      <c r="GS437" s="33"/>
      <c r="GT437" s="33"/>
      <c r="GU437" s="33"/>
      <c r="GV437" s="33"/>
      <c r="GW437" s="33"/>
      <c r="GX437" s="33"/>
      <c r="GY437" s="33"/>
      <c r="GZ437" s="33"/>
      <c r="HA437" s="33"/>
      <c r="HB437" s="33"/>
      <c r="HC437" s="33"/>
      <c r="HD437" s="33"/>
      <c r="HE437" s="33"/>
      <c r="HF437" s="33"/>
      <c r="HG437" s="33"/>
      <c r="HH437" s="33"/>
      <c r="HI437" s="33"/>
      <c r="HJ437" s="33"/>
      <c r="HK437" s="33"/>
      <c r="HL437" s="33"/>
      <c r="HM437" s="33"/>
      <c r="HN437" s="33"/>
      <c r="HO437" s="33"/>
      <c r="HP437" s="33"/>
      <c r="HQ437" s="33"/>
      <c r="HR437" s="33"/>
      <c r="HS437" s="33"/>
      <c r="HT437" s="33"/>
      <c r="HU437" s="33"/>
      <c r="HV437" s="33"/>
      <c r="HW437" s="33"/>
      <c r="HX437" s="33"/>
      <c r="HY437" s="33"/>
      <c r="HZ437" s="33"/>
      <c r="IA437" s="33"/>
      <c r="IB437" s="33"/>
      <c r="IC437" s="33"/>
      <c r="ID437" s="33"/>
      <c r="IE437" s="33"/>
      <c r="IF437" s="33"/>
      <c r="IG437" s="33"/>
      <c r="IH437" s="33"/>
      <c r="II437" s="33"/>
      <c r="IJ437" s="33"/>
    </row>
    <row r="438" spans="1:244" ht="342" customHeight="1" x14ac:dyDescent="0.2">
      <c r="A438" s="7" t="s">
        <v>974</v>
      </c>
      <c r="B438" s="9" t="s">
        <v>853</v>
      </c>
      <c r="C438" s="9"/>
      <c r="D438" s="9"/>
      <c r="E438" s="24">
        <f t="shared" si="53"/>
        <v>4937</v>
      </c>
      <c r="F438" s="25">
        <f>F439</f>
        <v>0</v>
      </c>
      <c r="G438" s="24">
        <f>G439</f>
        <v>4937</v>
      </c>
      <c r="H438" s="24">
        <f t="shared" si="54"/>
        <v>5103</v>
      </c>
      <c r="I438" s="25">
        <f>I439</f>
        <v>0</v>
      </c>
      <c r="J438" s="24">
        <f>J439</f>
        <v>5103</v>
      </c>
      <c r="K438" s="33"/>
      <c r="L438" s="33"/>
      <c r="M438" s="33"/>
      <c r="N438" s="33"/>
      <c r="O438" s="33"/>
      <c r="P438" s="33"/>
      <c r="Q438" s="33"/>
      <c r="R438" s="33"/>
      <c r="S438" s="33"/>
      <c r="T438" s="33"/>
      <c r="U438" s="33"/>
      <c r="V438" s="33"/>
      <c r="W438" s="33"/>
      <c r="X438" s="33"/>
      <c r="Y438" s="33"/>
      <c r="Z438" s="33"/>
      <c r="AA438" s="33"/>
      <c r="AB438" s="33"/>
      <c r="AC438" s="33"/>
      <c r="AD438" s="33"/>
      <c r="AE438" s="33"/>
      <c r="AF438" s="33"/>
      <c r="AG438" s="33"/>
      <c r="AH438" s="33"/>
      <c r="AI438" s="33"/>
      <c r="AJ438" s="33"/>
      <c r="AK438" s="33"/>
      <c r="AL438" s="33"/>
      <c r="AM438" s="33"/>
      <c r="AN438" s="33"/>
      <c r="AO438" s="33"/>
      <c r="AP438" s="33"/>
      <c r="AQ438" s="33"/>
      <c r="AR438" s="33"/>
      <c r="AS438" s="33"/>
      <c r="AT438" s="33"/>
      <c r="AU438" s="33"/>
      <c r="AV438" s="33"/>
      <c r="AW438" s="33"/>
      <c r="AX438" s="33"/>
      <c r="AY438" s="33"/>
      <c r="AZ438" s="33"/>
      <c r="BA438" s="33"/>
      <c r="BB438" s="33"/>
      <c r="BC438" s="33"/>
      <c r="BD438" s="33"/>
      <c r="BE438" s="33"/>
      <c r="BF438" s="33"/>
      <c r="BG438" s="33"/>
      <c r="BH438" s="33"/>
      <c r="BI438" s="33"/>
      <c r="BJ438" s="33"/>
      <c r="BK438" s="33"/>
      <c r="BL438" s="33"/>
      <c r="BM438" s="33"/>
      <c r="BN438" s="33"/>
      <c r="BO438" s="33"/>
      <c r="BP438" s="33"/>
      <c r="BQ438" s="33"/>
      <c r="BR438" s="33"/>
      <c r="BS438" s="33"/>
      <c r="BT438" s="33"/>
      <c r="BU438" s="33"/>
      <c r="BV438" s="33"/>
      <c r="BW438" s="33"/>
      <c r="BX438" s="33"/>
      <c r="BY438" s="33"/>
      <c r="BZ438" s="33"/>
      <c r="CA438" s="33"/>
      <c r="CB438" s="33"/>
      <c r="CC438" s="33"/>
      <c r="CD438" s="33"/>
      <c r="CE438" s="33"/>
      <c r="CF438" s="33"/>
      <c r="CG438" s="33"/>
      <c r="CH438" s="33"/>
      <c r="CI438" s="33"/>
      <c r="CJ438" s="33"/>
      <c r="CK438" s="33"/>
      <c r="CL438" s="33"/>
      <c r="CM438" s="33"/>
      <c r="CN438" s="33"/>
      <c r="CO438" s="33"/>
      <c r="CP438" s="33"/>
      <c r="CQ438" s="33"/>
      <c r="CR438" s="33"/>
      <c r="CS438" s="33"/>
      <c r="CT438" s="33"/>
      <c r="CU438" s="33"/>
      <c r="CV438" s="33"/>
      <c r="CW438" s="33"/>
      <c r="CX438" s="33"/>
      <c r="CY438" s="33"/>
      <c r="CZ438" s="33"/>
      <c r="DA438" s="33"/>
      <c r="DB438" s="33"/>
      <c r="DC438" s="33"/>
      <c r="DD438" s="33"/>
      <c r="DE438" s="33"/>
      <c r="DF438" s="33"/>
      <c r="DG438" s="33"/>
      <c r="DH438" s="33"/>
      <c r="DI438" s="33"/>
      <c r="DJ438" s="33"/>
      <c r="DK438" s="33"/>
      <c r="DL438" s="33"/>
      <c r="DM438" s="33"/>
      <c r="DN438" s="33"/>
      <c r="DO438" s="33"/>
      <c r="DP438" s="33"/>
      <c r="DQ438" s="33"/>
      <c r="DR438" s="33"/>
      <c r="DS438" s="33"/>
      <c r="DT438" s="33"/>
      <c r="DU438" s="33"/>
      <c r="DV438" s="33"/>
      <c r="DW438" s="33"/>
      <c r="DX438" s="33"/>
      <c r="DY438" s="33"/>
      <c r="DZ438" s="33"/>
      <c r="EA438" s="33"/>
      <c r="EB438" s="33"/>
      <c r="EC438" s="33"/>
      <c r="ED438" s="33"/>
      <c r="EE438" s="33"/>
      <c r="EF438" s="33"/>
      <c r="EG438" s="33"/>
      <c r="EH438" s="33"/>
      <c r="EI438" s="33"/>
      <c r="EJ438" s="33"/>
      <c r="EK438" s="33"/>
      <c r="EL438" s="33"/>
      <c r="EM438" s="33"/>
      <c r="EN438" s="33"/>
      <c r="EO438" s="33"/>
      <c r="EP438" s="33"/>
      <c r="EQ438" s="33"/>
      <c r="ER438" s="33"/>
      <c r="ES438" s="33"/>
      <c r="ET438" s="33"/>
      <c r="EU438" s="33"/>
      <c r="EV438" s="33"/>
      <c r="EW438" s="33"/>
      <c r="EX438" s="33"/>
      <c r="EY438" s="33"/>
      <c r="EZ438" s="33"/>
      <c r="FA438" s="33"/>
      <c r="FB438" s="33"/>
      <c r="FC438" s="33"/>
      <c r="FD438" s="33"/>
      <c r="FE438" s="33"/>
      <c r="FF438" s="33"/>
      <c r="FG438" s="33"/>
      <c r="FH438" s="33"/>
      <c r="FI438" s="33"/>
      <c r="FJ438" s="33"/>
      <c r="FK438" s="33"/>
      <c r="FL438" s="33"/>
      <c r="FM438" s="33"/>
      <c r="FN438" s="33"/>
      <c r="FO438" s="33"/>
      <c r="FP438" s="33"/>
      <c r="FQ438" s="33"/>
      <c r="FR438" s="33"/>
      <c r="FS438" s="33"/>
      <c r="FT438" s="33"/>
      <c r="FU438" s="33"/>
      <c r="FV438" s="33"/>
      <c r="FW438" s="33"/>
      <c r="FX438" s="33"/>
      <c r="FY438" s="33"/>
      <c r="FZ438" s="33"/>
      <c r="GA438" s="33"/>
      <c r="GB438" s="33"/>
      <c r="GC438" s="33"/>
      <c r="GD438" s="33"/>
      <c r="GE438" s="33"/>
      <c r="GF438" s="33"/>
      <c r="GG438" s="33"/>
      <c r="GH438" s="33"/>
      <c r="GI438" s="33"/>
      <c r="GJ438" s="33"/>
      <c r="GK438" s="33"/>
      <c r="GL438" s="33"/>
      <c r="GM438" s="33"/>
      <c r="GN438" s="33"/>
      <c r="GO438" s="33"/>
      <c r="GP438" s="33"/>
      <c r="GQ438" s="33"/>
      <c r="GR438" s="33"/>
      <c r="GS438" s="33"/>
      <c r="GT438" s="33"/>
      <c r="GU438" s="33"/>
      <c r="GV438" s="33"/>
      <c r="GW438" s="33"/>
      <c r="GX438" s="33"/>
      <c r="GY438" s="33"/>
      <c r="GZ438" s="33"/>
      <c r="HA438" s="33"/>
      <c r="HB438" s="33"/>
      <c r="HC438" s="33"/>
      <c r="HD438" s="33"/>
      <c r="HE438" s="33"/>
      <c r="HF438" s="33"/>
      <c r="HG438" s="33"/>
      <c r="HH438" s="33"/>
      <c r="HI438" s="33"/>
      <c r="HJ438" s="33"/>
      <c r="HK438" s="33"/>
      <c r="HL438" s="33"/>
      <c r="HM438" s="33"/>
      <c r="HN438" s="33"/>
      <c r="HO438" s="33"/>
      <c r="HP438" s="33"/>
      <c r="HQ438" s="33"/>
      <c r="HR438" s="33"/>
      <c r="HS438" s="33"/>
      <c r="HT438" s="33"/>
      <c r="HU438" s="33"/>
      <c r="HV438" s="33"/>
      <c r="HW438" s="33"/>
      <c r="HX438" s="33"/>
      <c r="HY438" s="33"/>
      <c r="HZ438" s="33"/>
      <c r="IA438" s="33"/>
      <c r="IB438" s="33"/>
      <c r="IC438" s="33"/>
      <c r="ID438" s="33"/>
      <c r="IE438" s="33"/>
      <c r="IF438" s="33"/>
      <c r="IG438" s="33"/>
      <c r="IH438" s="33"/>
      <c r="II438" s="33"/>
      <c r="IJ438" s="33"/>
    </row>
    <row r="439" spans="1:244" ht="51" customHeight="1" x14ac:dyDescent="0.2">
      <c r="A439" s="7" t="s">
        <v>30</v>
      </c>
      <c r="B439" s="9" t="s">
        <v>853</v>
      </c>
      <c r="C439" s="9" t="s">
        <v>19</v>
      </c>
      <c r="D439" s="9" t="s">
        <v>11</v>
      </c>
      <c r="E439" s="24">
        <f t="shared" si="53"/>
        <v>4937</v>
      </c>
      <c r="F439" s="24"/>
      <c r="G439" s="24">
        <v>4937</v>
      </c>
      <c r="H439" s="24">
        <f>I439+J439</f>
        <v>5103</v>
      </c>
      <c r="I439" s="24"/>
      <c r="J439" s="24">
        <v>5103</v>
      </c>
      <c r="K439" s="33"/>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33"/>
      <c r="AI439" s="33"/>
      <c r="AJ439" s="33"/>
      <c r="AK439" s="33"/>
      <c r="AL439" s="33"/>
      <c r="AM439" s="33"/>
      <c r="AN439" s="33"/>
      <c r="AO439" s="33"/>
      <c r="AP439" s="33"/>
      <c r="AQ439" s="33"/>
      <c r="AR439" s="33"/>
      <c r="AS439" s="33"/>
      <c r="AT439" s="33"/>
      <c r="AU439" s="33"/>
      <c r="AV439" s="33"/>
      <c r="AW439" s="33"/>
      <c r="AX439" s="33"/>
      <c r="AY439" s="33"/>
      <c r="AZ439" s="33"/>
      <c r="BA439" s="33"/>
      <c r="BB439" s="33"/>
      <c r="BC439" s="33"/>
      <c r="BD439" s="33"/>
      <c r="BE439" s="33"/>
      <c r="BF439" s="33"/>
      <c r="BG439" s="33"/>
      <c r="BH439" s="33"/>
      <c r="BI439" s="33"/>
      <c r="BJ439" s="33"/>
      <c r="BK439" s="33"/>
      <c r="BL439" s="33"/>
      <c r="BM439" s="33"/>
      <c r="BN439" s="33"/>
      <c r="BO439" s="33"/>
      <c r="BP439" s="33"/>
      <c r="BQ439" s="33"/>
      <c r="BR439" s="33"/>
      <c r="BS439" s="33"/>
      <c r="BT439" s="33"/>
      <c r="BU439" s="33"/>
      <c r="BV439" s="33"/>
      <c r="BW439" s="33"/>
      <c r="BX439" s="33"/>
      <c r="BY439" s="33"/>
      <c r="BZ439" s="33"/>
      <c r="CA439" s="33"/>
      <c r="CB439" s="33"/>
      <c r="CC439" s="33"/>
      <c r="CD439" s="33"/>
      <c r="CE439" s="33"/>
      <c r="CF439" s="33"/>
      <c r="CG439" s="33"/>
      <c r="CH439" s="33"/>
      <c r="CI439" s="33"/>
      <c r="CJ439" s="33"/>
      <c r="CK439" s="33"/>
      <c r="CL439" s="33"/>
      <c r="CM439" s="33"/>
      <c r="CN439" s="33"/>
      <c r="CO439" s="33"/>
      <c r="CP439" s="33"/>
      <c r="CQ439" s="33"/>
      <c r="CR439" s="33"/>
      <c r="CS439" s="33"/>
      <c r="CT439" s="33"/>
      <c r="CU439" s="33"/>
      <c r="CV439" s="33"/>
      <c r="CW439" s="33"/>
      <c r="CX439" s="33"/>
      <c r="CY439" s="33"/>
      <c r="CZ439" s="33"/>
      <c r="DA439" s="33"/>
      <c r="DB439" s="33"/>
      <c r="DC439" s="33"/>
      <c r="DD439" s="33"/>
      <c r="DE439" s="33"/>
      <c r="DF439" s="33"/>
      <c r="DG439" s="33"/>
      <c r="DH439" s="33"/>
      <c r="DI439" s="33"/>
      <c r="DJ439" s="33"/>
      <c r="DK439" s="33"/>
      <c r="DL439" s="33"/>
      <c r="DM439" s="33"/>
      <c r="DN439" s="33"/>
      <c r="DO439" s="33"/>
      <c r="DP439" s="33"/>
      <c r="DQ439" s="33"/>
      <c r="DR439" s="33"/>
      <c r="DS439" s="33"/>
      <c r="DT439" s="33"/>
      <c r="DU439" s="33"/>
      <c r="DV439" s="33"/>
      <c r="DW439" s="33"/>
      <c r="DX439" s="33"/>
      <c r="DY439" s="33"/>
      <c r="DZ439" s="33"/>
      <c r="EA439" s="33"/>
      <c r="EB439" s="33"/>
      <c r="EC439" s="33"/>
      <c r="ED439" s="33"/>
      <c r="EE439" s="33"/>
      <c r="EF439" s="33"/>
      <c r="EG439" s="33"/>
      <c r="EH439" s="33"/>
      <c r="EI439" s="33"/>
      <c r="EJ439" s="33"/>
      <c r="EK439" s="33"/>
      <c r="EL439" s="33"/>
      <c r="EM439" s="33"/>
      <c r="EN439" s="33"/>
      <c r="EO439" s="33"/>
      <c r="EP439" s="33"/>
      <c r="EQ439" s="33"/>
      <c r="ER439" s="33"/>
      <c r="ES439" s="33"/>
      <c r="ET439" s="33"/>
      <c r="EU439" s="33"/>
      <c r="EV439" s="33"/>
      <c r="EW439" s="33"/>
      <c r="EX439" s="33"/>
      <c r="EY439" s="33"/>
      <c r="EZ439" s="33"/>
      <c r="FA439" s="33"/>
      <c r="FB439" s="33"/>
      <c r="FC439" s="33"/>
      <c r="FD439" s="33"/>
      <c r="FE439" s="33"/>
      <c r="FF439" s="33"/>
      <c r="FG439" s="33"/>
      <c r="FH439" s="33"/>
      <c r="FI439" s="33"/>
      <c r="FJ439" s="33"/>
      <c r="FK439" s="33"/>
      <c r="FL439" s="33"/>
      <c r="FM439" s="33"/>
      <c r="FN439" s="33"/>
      <c r="FO439" s="33"/>
      <c r="FP439" s="33"/>
      <c r="FQ439" s="33"/>
      <c r="FR439" s="33"/>
      <c r="FS439" s="33"/>
      <c r="FT439" s="33"/>
      <c r="FU439" s="33"/>
      <c r="FV439" s="33"/>
      <c r="FW439" s="33"/>
      <c r="FX439" s="33"/>
      <c r="FY439" s="33"/>
      <c r="FZ439" s="33"/>
      <c r="GA439" s="33"/>
      <c r="GB439" s="33"/>
      <c r="GC439" s="33"/>
      <c r="GD439" s="33"/>
      <c r="GE439" s="33"/>
      <c r="GF439" s="33"/>
      <c r="GG439" s="33"/>
      <c r="GH439" s="33"/>
      <c r="GI439" s="33"/>
      <c r="GJ439" s="33"/>
      <c r="GK439" s="33"/>
      <c r="GL439" s="33"/>
      <c r="GM439" s="33"/>
      <c r="GN439" s="33"/>
      <c r="GO439" s="33"/>
      <c r="GP439" s="33"/>
      <c r="GQ439" s="33"/>
      <c r="GR439" s="33"/>
      <c r="GS439" s="33"/>
      <c r="GT439" s="33"/>
      <c r="GU439" s="33"/>
      <c r="GV439" s="33"/>
      <c r="GW439" s="33"/>
      <c r="GX439" s="33"/>
      <c r="GY439" s="33"/>
      <c r="GZ439" s="33"/>
      <c r="HA439" s="33"/>
      <c r="HB439" s="33"/>
      <c r="HC439" s="33"/>
      <c r="HD439" s="33"/>
      <c r="HE439" s="33"/>
      <c r="HF439" s="33"/>
      <c r="HG439" s="33"/>
      <c r="HH439" s="33"/>
      <c r="HI439" s="33"/>
      <c r="HJ439" s="33"/>
      <c r="HK439" s="33"/>
      <c r="HL439" s="33"/>
      <c r="HM439" s="33"/>
      <c r="HN439" s="33"/>
      <c r="HO439" s="33"/>
      <c r="HP439" s="33"/>
      <c r="HQ439" s="33"/>
      <c r="HR439" s="33"/>
      <c r="HS439" s="33"/>
      <c r="HT439" s="33"/>
      <c r="HU439" s="33"/>
      <c r="HV439" s="33"/>
      <c r="HW439" s="33"/>
      <c r="HX439" s="33"/>
      <c r="HY439" s="33"/>
      <c r="HZ439" s="33"/>
      <c r="IA439" s="33"/>
      <c r="IB439" s="33"/>
      <c r="IC439" s="33"/>
      <c r="ID439" s="33"/>
      <c r="IE439" s="33"/>
      <c r="IF439" s="33"/>
      <c r="IG439" s="33"/>
      <c r="IH439" s="33"/>
      <c r="II439" s="33"/>
      <c r="IJ439" s="33"/>
    </row>
    <row r="440" spans="1:244" ht="244.15" customHeight="1" x14ac:dyDescent="0.2">
      <c r="A440" s="26" t="s">
        <v>461</v>
      </c>
      <c r="B440" s="18" t="s">
        <v>462</v>
      </c>
      <c r="C440" s="9"/>
      <c r="D440" s="9"/>
      <c r="E440" s="22">
        <f t="shared" si="53"/>
        <v>69376.3</v>
      </c>
      <c r="F440" s="23">
        <f>F441</f>
        <v>0</v>
      </c>
      <c r="G440" s="22">
        <f>G441</f>
        <v>69376.3</v>
      </c>
      <c r="H440" s="22">
        <f t="shared" si="54"/>
        <v>72178.3</v>
      </c>
      <c r="I440" s="23">
        <f>I441</f>
        <v>0</v>
      </c>
      <c r="J440" s="22">
        <f>J441</f>
        <v>72178.3</v>
      </c>
      <c r="K440" s="33"/>
      <c r="L440" s="33"/>
      <c r="M440" s="33"/>
      <c r="N440" s="33"/>
      <c r="O440" s="33"/>
      <c r="P440" s="33"/>
      <c r="Q440" s="33"/>
      <c r="R440" s="33"/>
      <c r="S440" s="33"/>
      <c r="T440" s="33"/>
      <c r="U440" s="33"/>
      <c r="V440" s="33"/>
      <c r="W440" s="33"/>
      <c r="X440" s="33"/>
      <c r="Y440" s="33"/>
      <c r="Z440" s="33"/>
      <c r="AA440" s="33"/>
      <c r="AB440" s="33"/>
      <c r="AC440" s="33"/>
      <c r="AD440" s="33"/>
      <c r="AE440" s="33"/>
      <c r="AF440" s="33"/>
      <c r="AG440" s="33"/>
      <c r="AH440" s="33"/>
      <c r="AI440" s="33"/>
      <c r="AJ440" s="33"/>
      <c r="AK440" s="33"/>
      <c r="AL440" s="33"/>
      <c r="AM440" s="33"/>
      <c r="AN440" s="33"/>
      <c r="AO440" s="33"/>
      <c r="AP440" s="33"/>
      <c r="AQ440" s="33"/>
      <c r="AR440" s="33"/>
      <c r="AS440" s="33"/>
      <c r="AT440" s="33"/>
      <c r="AU440" s="33"/>
      <c r="AV440" s="33"/>
      <c r="AW440" s="33"/>
      <c r="AX440" s="33"/>
      <c r="AY440" s="33"/>
      <c r="AZ440" s="33"/>
      <c r="BA440" s="33"/>
      <c r="BB440" s="33"/>
      <c r="BC440" s="33"/>
      <c r="BD440" s="33"/>
      <c r="BE440" s="33"/>
      <c r="BF440" s="33"/>
      <c r="BG440" s="33"/>
      <c r="BH440" s="33"/>
      <c r="BI440" s="33"/>
      <c r="BJ440" s="33"/>
      <c r="BK440" s="33"/>
      <c r="BL440" s="33"/>
      <c r="BM440" s="33"/>
      <c r="BN440" s="33"/>
      <c r="BO440" s="33"/>
      <c r="BP440" s="33"/>
      <c r="BQ440" s="33"/>
      <c r="BR440" s="33"/>
      <c r="BS440" s="33"/>
      <c r="BT440" s="33"/>
      <c r="BU440" s="33"/>
      <c r="BV440" s="33"/>
      <c r="BW440" s="33"/>
      <c r="BX440" s="33"/>
      <c r="BY440" s="33"/>
      <c r="BZ440" s="33"/>
      <c r="CA440" s="33"/>
      <c r="CB440" s="33"/>
      <c r="CC440" s="33"/>
      <c r="CD440" s="33"/>
      <c r="CE440" s="33"/>
      <c r="CF440" s="33"/>
      <c r="CG440" s="33"/>
      <c r="CH440" s="33"/>
      <c r="CI440" s="33"/>
      <c r="CJ440" s="33"/>
      <c r="CK440" s="33"/>
      <c r="CL440" s="33"/>
      <c r="CM440" s="33"/>
      <c r="CN440" s="33"/>
      <c r="CO440" s="33"/>
      <c r="CP440" s="33"/>
      <c r="CQ440" s="33"/>
      <c r="CR440" s="33"/>
      <c r="CS440" s="33"/>
      <c r="CT440" s="33"/>
      <c r="CU440" s="33"/>
      <c r="CV440" s="33"/>
      <c r="CW440" s="33"/>
      <c r="CX440" s="33"/>
      <c r="CY440" s="33"/>
      <c r="CZ440" s="33"/>
      <c r="DA440" s="33"/>
      <c r="DB440" s="33"/>
      <c r="DC440" s="33"/>
      <c r="DD440" s="33"/>
      <c r="DE440" s="33"/>
      <c r="DF440" s="33"/>
      <c r="DG440" s="33"/>
      <c r="DH440" s="33"/>
      <c r="DI440" s="33"/>
      <c r="DJ440" s="33"/>
      <c r="DK440" s="33"/>
      <c r="DL440" s="33"/>
      <c r="DM440" s="33"/>
      <c r="DN440" s="33"/>
      <c r="DO440" s="33"/>
      <c r="DP440" s="33"/>
      <c r="DQ440" s="33"/>
      <c r="DR440" s="33"/>
      <c r="DS440" s="33"/>
      <c r="DT440" s="33"/>
      <c r="DU440" s="33"/>
      <c r="DV440" s="33"/>
      <c r="DW440" s="33"/>
      <c r="DX440" s="33"/>
      <c r="DY440" s="33"/>
      <c r="DZ440" s="33"/>
      <c r="EA440" s="33"/>
      <c r="EB440" s="33"/>
      <c r="EC440" s="33"/>
      <c r="ED440" s="33"/>
      <c r="EE440" s="33"/>
      <c r="EF440" s="33"/>
      <c r="EG440" s="33"/>
      <c r="EH440" s="33"/>
      <c r="EI440" s="33"/>
      <c r="EJ440" s="33"/>
      <c r="EK440" s="33"/>
      <c r="EL440" s="33"/>
      <c r="EM440" s="33"/>
      <c r="EN440" s="33"/>
      <c r="EO440" s="33"/>
      <c r="EP440" s="33"/>
      <c r="EQ440" s="33"/>
      <c r="ER440" s="33"/>
      <c r="ES440" s="33"/>
      <c r="ET440" s="33"/>
      <c r="EU440" s="33"/>
      <c r="EV440" s="33"/>
      <c r="EW440" s="33"/>
      <c r="EX440" s="33"/>
      <c r="EY440" s="33"/>
      <c r="EZ440" s="33"/>
      <c r="FA440" s="33"/>
      <c r="FB440" s="33"/>
      <c r="FC440" s="33"/>
      <c r="FD440" s="33"/>
      <c r="FE440" s="33"/>
      <c r="FF440" s="33"/>
      <c r="FG440" s="33"/>
      <c r="FH440" s="33"/>
      <c r="FI440" s="33"/>
      <c r="FJ440" s="33"/>
      <c r="FK440" s="33"/>
      <c r="FL440" s="33"/>
      <c r="FM440" s="33"/>
      <c r="FN440" s="33"/>
      <c r="FO440" s="33"/>
      <c r="FP440" s="33"/>
      <c r="FQ440" s="33"/>
      <c r="FR440" s="33"/>
      <c r="FS440" s="33"/>
      <c r="FT440" s="33"/>
      <c r="FU440" s="33"/>
      <c r="FV440" s="33"/>
      <c r="FW440" s="33"/>
      <c r="FX440" s="33"/>
      <c r="FY440" s="33"/>
      <c r="FZ440" s="33"/>
      <c r="GA440" s="33"/>
      <c r="GB440" s="33"/>
      <c r="GC440" s="33"/>
      <c r="GD440" s="33"/>
      <c r="GE440" s="33"/>
      <c r="GF440" s="33"/>
      <c r="GG440" s="33"/>
      <c r="GH440" s="33"/>
      <c r="GI440" s="33"/>
      <c r="GJ440" s="33"/>
      <c r="GK440" s="33"/>
      <c r="GL440" s="33"/>
      <c r="GM440" s="33"/>
      <c r="GN440" s="33"/>
      <c r="GO440" s="33"/>
      <c r="GP440" s="33"/>
      <c r="GQ440" s="33"/>
      <c r="GR440" s="33"/>
      <c r="GS440" s="33"/>
      <c r="GT440" s="33"/>
      <c r="GU440" s="33"/>
      <c r="GV440" s="33"/>
      <c r="GW440" s="33"/>
      <c r="GX440" s="33"/>
      <c r="GY440" s="33"/>
      <c r="GZ440" s="33"/>
      <c r="HA440" s="33"/>
      <c r="HB440" s="33"/>
      <c r="HC440" s="33"/>
      <c r="HD440" s="33"/>
      <c r="HE440" s="33"/>
      <c r="HF440" s="33"/>
      <c r="HG440" s="33"/>
      <c r="HH440" s="33"/>
      <c r="HI440" s="33"/>
      <c r="HJ440" s="33"/>
      <c r="HK440" s="33"/>
      <c r="HL440" s="33"/>
      <c r="HM440" s="33"/>
      <c r="HN440" s="33"/>
      <c r="HO440" s="33"/>
      <c r="HP440" s="33"/>
      <c r="HQ440" s="33"/>
      <c r="HR440" s="33"/>
      <c r="HS440" s="33"/>
      <c r="HT440" s="33"/>
      <c r="HU440" s="33"/>
      <c r="HV440" s="33"/>
      <c r="HW440" s="33"/>
      <c r="HX440" s="33"/>
      <c r="HY440" s="33"/>
      <c r="HZ440" s="33"/>
      <c r="IA440" s="33"/>
      <c r="IB440" s="33"/>
      <c r="IC440" s="33"/>
      <c r="ID440" s="33"/>
      <c r="IE440" s="33"/>
      <c r="IF440" s="33"/>
      <c r="IG440" s="33"/>
      <c r="IH440" s="33"/>
      <c r="II440" s="33"/>
      <c r="IJ440" s="33"/>
    </row>
    <row r="441" spans="1:244" ht="288" customHeight="1" x14ac:dyDescent="0.2">
      <c r="A441" s="44" t="s">
        <v>877</v>
      </c>
      <c r="B441" s="9" t="s">
        <v>854</v>
      </c>
      <c r="C441" s="9"/>
      <c r="D441" s="9"/>
      <c r="E441" s="24">
        <f t="shared" si="53"/>
        <v>69376.3</v>
      </c>
      <c r="F441" s="25">
        <f>F442</f>
        <v>0</v>
      </c>
      <c r="G441" s="24">
        <f>G442</f>
        <v>69376.3</v>
      </c>
      <c r="H441" s="24">
        <f t="shared" si="54"/>
        <v>72178.3</v>
      </c>
      <c r="I441" s="25">
        <f>I442</f>
        <v>0</v>
      </c>
      <c r="J441" s="24">
        <f>J442</f>
        <v>72178.3</v>
      </c>
    </row>
    <row r="442" spans="1:244" ht="53.25" customHeight="1" x14ac:dyDescent="0.2">
      <c r="A442" s="7" t="s">
        <v>30</v>
      </c>
      <c r="B442" s="9" t="s">
        <v>854</v>
      </c>
      <c r="C442" s="9" t="s">
        <v>19</v>
      </c>
      <c r="D442" s="9" t="s">
        <v>11</v>
      </c>
      <c r="E442" s="24">
        <f t="shared" si="53"/>
        <v>69376.3</v>
      </c>
      <c r="F442" s="24"/>
      <c r="G442" s="24">
        <v>69376.3</v>
      </c>
      <c r="H442" s="24">
        <f>I442+J442</f>
        <v>72178.3</v>
      </c>
      <c r="I442" s="24"/>
      <c r="J442" s="24">
        <v>72178.3</v>
      </c>
    </row>
    <row r="443" spans="1:244" ht="313.89999999999998" customHeight="1" x14ac:dyDescent="0.2">
      <c r="A443" s="26" t="s">
        <v>619</v>
      </c>
      <c r="B443" s="18" t="s">
        <v>463</v>
      </c>
      <c r="C443" s="9"/>
      <c r="D443" s="9"/>
      <c r="E443" s="22">
        <f t="shared" si="53"/>
        <v>76</v>
      </c>
      <c r="F443" s="23">
        <f>D444:F444</f>
        <v>0</v>
      </c>
      <c r="G443" s="22">
        <f>E444:G444</f>
        <v>76</v>
      </c>
      <c r="H443" s="22">
        <f t="shared" si="54"/>
        <v>76</v>
      </c>
      <c r="I443" s="23">
        <f>E444:I444</f>
        <v>0</v>
      </c>
      <c r="J443" s="22">
        <f>E444:J444</f>
        <v>76</v>
      </c>
    </row>
    <row r="444" spans="1:244" ht="258" customHeight="1" x14ac:dyDescent="0.2">
      <c r="A444" s="41" t="s">
        <v>990</v>
      </c>
      <c r="B444" s="9" t="s">
        <v>464</v>
      </c>
      <c r="C444" s="9"/>
      <c r="D444" s="9"/>
      <c r="E444" s="24">
        <f t="shared" si="53"/>
        <v>76</v>
      </c>
      <c r="F444" s="25">
        <f>F445+F446</f>
        <v>0</v>
      </c>
      <c r="G444" s="24">
        <f>G445+G446</f>
        <v>76</v>
      </c>
      <c r="H444" s="24">
        <f t="shared" si="54"/>
        <v>76</v>
      </c>
      <c r="I444" s="25">
        <f>I445+I446</f>
        <v>0</v>
      </c>
      <c r="J444" s="24">
        <f>J445+J446</f>
        <v>76</v>
      </c>
    </row>
    <row r="445" spans="1:244" ht="67.5" customHeight="1" x14ac:dyDescent="0.2">
      <c r="A445" s="9" t="s">
        <v>23</v>
      </c>
      <c r="B445" s="9" t="s">
        <v>464</v>
      </c>
      <c r="C445" s="9" t="s">
        <v>16</v>
      </c>
      <c r="D445" s="9" t="s">
        <v>11</v>
      </c>
      <c r="E445" s="24">
        <f t="shared" si="53"/>
        <v>5</v>
      </c>
      <c r="F445" s="24"/>
      <c r="G445" s="24">
        <v>5</v>
      </c>
      <c r="H445" s="24">
        <f t="shared" si="54"/>
        <v>5</v>
      </c>
      <c r="I445" s="24"/>
      <c r="J445" s="24">
        <v>5</v>
      </c>
    </row>
    <row r="446" spans="1:244" ht="51" customHeight="1" x14ac:dyDescent="0.2">
      <c r="A446" s="7" t="s">
        <v>30</v>
      </c>
      <c r="B446" s="9" t="s">
        <v>464</v>
      </c>
      <c r="C446" s="9" t="s">
        <v>19</v>
      </c>
      <c r="D446" s="9" t="s">
        <v>11</v>
      </c>
      <c r="E446" s="24">
        <f t="shared" si="53"/>
        <v>71</v>
      </c>
      <c r="F446" s="24"/>
      <c r="G446" s="24">
        <v>71</v>
      </c>
      <c r="H446" s="24">
        <f t="shared" si="54"/>
        <v>71</v>
      </c>
      <c r="I446" s="24"/>
      <c r="J446" s="24">
        <v>71</v>
      </c>
    </row>
    <row r="447" spans="1:244" ht="223.5" customHeight="1" x14ac:dyDescent="0.2">
      <c r="A447" s="26" t="s">
        <v>465</v>
      </c>
      <c r="B447" s="18" t="s">
        <v>466</v>
      </c>
      <c r="C447" s="9"/>
      <c r="D447" s="9"/>
      <c r="E447" s="22">
        <f t="shared" si="53"/>
        <v>1295.8</v>
      </c>
      <c r="F447" s="23">
        <f>F448+F450</f>
        <v>0</v>
      </c>
      <c r="G447" s="22">
        <f>G448+G450</f>
        <v>1295.8</v>
      </c>
      <c r="H447" s="22">
        <f t="shared" si="54"/>
        <v>1347.8</v>
      </c>
      <c r="I447" s="23">
        <f>I448+I450</f>
        <v>0</v>
      </c>
      <c r="J447" s="22">
        <f>J448+J450</f>
        <v>1347.8</v>
      </c>
    </row>
    <row r="448" spans="1:244" ht="75" customHeight="1" x14ac:dyDescent="0.2">
      <c r="A448" s="7" t="s">
        <v>467</v>
      </c>
      <c r="B448" s="9" t="s">
        <v>468</v>
      </c>
      <c r="C448" s="9"/>
      <c r="D448" s="9"/>
      <c r="E448" s="24">
        <f t="shared" ref="E448:E457" si="55">F448+G448</f>
        <v>2.8</v>
      </c>
      <c r="F448" s="25">
        <f>F449</f>
        <v>0</v>
      </c>
      <c r="G448" s="24">
        <f>G449</f>
        <v>2.8</v>
      </c>
      <c r="H448" s="24">
        <f t="shared" si="54"/>
        <v>2.8</v>
      </c>
      <c r="I448" s="25">
        <f>I449</f>
        <v>0</v>
      </c>
      <c r="J448" s="24">
        <f>J449</f>
        <v>2.8</v>
      </c>
    </row>
    <row r="449" spans="1:10" ht="71.25" customHeight="1" x14ac:dyDescent="0.2">
      <c r="A449" s="9" t="s">
        <v>23</v>
      </c>
      <c r="B449" s="9" t="s">
        <v>468</v>
      </c>
      <c r="C449" s="9" t="s">
        <v>16</v>
      </c>
      <c r="D449" s="9" t="s">
        <v>38</v>
      </c>
      <c r="E449" s="24">
        <f t="shared" si="55"/>
        <v>2.8</v>
      </c>
      <c r="F449" s="25"/>
      <c r="G449" s="24">
        <v>2.8</v>
      </c>
      <c r="H449" s="24">
        <f>I449+J449</f>
        <v>2.8</v>
      </c>
      <c r="I449" s="25"/>
      <c r="J449" s="24">
        <v>2.8</v>
      </c>
    </row>
    <row r="450" spans="1:10" ht="64.150000000000006" customHeight="1" x14ac:dyDescent="0.2">
      <c r="A450" s="7" t="s">
        <v>957</v>
      </c>
      <c r="B450" s="9" t="s">
        <v>469</v>
      </c>
      <c r="C450" s="9"/>
      <c r="D450" s="9"/>
      <c r="E450" s="24">
        <f t="shared" si="55"/>
        <v>1293</v>
      </c>
      <c r="F450" s="25">
        <f>F451+F452</f>
        <v>0</v>
      </c>
      <c r="G450" s="24">
        <f>G451+G452</f>
        <v>1293</v>
      </c>
      <c r="H450" s="24">
        <f t="shared" si="54"/>
        <v>1345</v>
      </c>
      <c r="I450" s="25">
        <f>I451+I452</f>
        <v>0</v>
      </c>
      <c r="J450" s="24">
        <f>J451+J452</f>
        <v>1345</v>
      </c>
    </row>
    <row r="451" spans="1:10" ht="69.75" customHeight="1" x14ac:dyDescent="0.2">
      <c r="A451" s="9" t="s">
        <v>23</v>
      </c>
      <c r="B451" s="9" t="s">
        <v>469</v>
      </c>
      <c r="C451" s="9" t="s">
        <v>16</v>
      </c>
      <c r="D451" s="9" t="s">
        <v>11</v>
      </c>
      <c r="E451" s="24">
        <f t="shared" si="55"/>
        <v>20</v>
      </c>
      <c r="F451" s="24"/>
      <c r="G451" s="24">
        <v>20</v>
      </c>
      <c r="H451" s="24">
        <f t="shared" si="54"/>
        <v>20</v>
      </c>
      <c r="I451" s="24"/>
      <c r="J451" s="24">
        <v>20</v>
      </c>
    </row>
    <row r="452" spans="1:10" ht="48" customHeight="1" x14ac:dyDescent="0.2">
      <c r="A452" s="7" t="s">
        <v>30</v>
      </c>
      <c r="B452" s="9" t="s">
        <v>469</v>
      </c>
      <c r="C452" s="9" t="s">
        <v>19</v>
      </c>
      <c r="D452" s="9" t="s">
        <v>11</v>
      </c>
      <c r="E452" s="24">
        <f t="shared" si="55"/>
        <v>1273</v>
      </c>
      <c r="F452" s="24"/>
      <c r="G452" s="24">
        <v>1273</v>
      </c>
      <c r="H452" s="24">
        <f t="shared" si="54"/>
        <v>1325</v>
      </c>
      <c r="I452" s="24"/>
      <c r="J452" s="24">
        <v>1325</v>
      </c>
    </row>
    <row r="453" spans="1:10" ht="116.45" customHeight="1" x14ac:dyDescent="0.2">
      <c r="A453" s="26" t="s">
        <v>470</v>
      </c>
      <c r="B453" s="18" t="s">
        <v>471</v>
      </c>
      <c r="C453" s="9"/>
      <c r="D453" s="9"/>
      <c r="E453" s="22">
        <f t="shared" si="55"/>
        <v>500</v>
      </c>
      <c r="F453" s="23">
        <f>F454</f>
        <v>0</v>
      </c>
      <c r="G453" s="22">
        <f>G454</f>
        <v>500</v>
      </c>
      <c r="H453" s="22">
        <f t="shared" si="54"/>
        <v>500</v>
      </c>
      <c r="I453" s="23">
        <f>I454</f>
        <v>0</v>
      </c>
      <c r="J453" s="22">
        <f>J454</f>
        <v>500</v>
      </c>
    </row>
    <row r="454" spans="1:10" ht="83.25" customHeight="1" x14ac:dyDescent="0.2">
      <c r="A454" s="7" t="s">
        <v>472</v>
      </c>
      <c r="B454" s="9" t="s">
        <v>473</v>
      </c>
      <c r="C454" s="9"/>
      <c r="D454" s="9"/>
      <c r="E454" s="24">
        <f t="shared" si="55"/>
        <v>500</v>
      </c>
      <c r="F454" s="25">
        <f>F455+F456</f>
        <v>0</v>
      </c>
      <c r="G454" s="24">
        <f>G455+G456</f>
        <v>500</v>
      </c>
      <c r="H454" s="24">
        <f t="shared" si="54"/>
        <v>500</v>
      </c>
      <c r="I454" s="25">
        <f>I455+I456</f>
        <v>0</v>
      </c>
      <c r="J454" s="24">
        <f>J455+J456</f>
        <v>500</v>
      </c>
    </row>
    <row r="455" spans="1:10" ht="71.25" customHeight="1" x14ac:dyDescent="0.2">
      <c r="A455" s="9" t="s">
        <v>23</v>
      </c>
      <c r="B455" s="9" t="s">
        <v>473</v>
      </c>
      <c r="C455" s="9" t="s">
        <v>16</v>
      </c>
      <c r="D455" s="9" t="s">
        <v>11</v>
      </c>
      <c r="E455" s="24">
        <f t="shared" si="55"/>
        <v>4</v>
      </c>
      <c r="F455" s="24"/>
      <c r="G455" s="24">
        <v>4</v>
      </c>
      <c r="H455" s="24">
        <f t="shared" si="54"/>
        <v>4</v>
      </c>
      <c r="I455" s="24"/>
      <c r="J455" s="24">
        <v>4</v>
      </c>
    </row>
    <row r="456" spans="1:10" ht="43.5" customHeight="1" x14ac:dyDescent="0.2">
      <c r="A456" s="7" t="s">
        <v>30</v>
      </c>
      <c r="B456" s="9" t="s">
        <v>473</v>
      </c>
      <c r="C456" s="9" t="s">
        <v>19</v>
      </c>
      <c r="D456" s="9" t="s">
        <v>11</v>
      </c>
      <c r="E456" s="24">
        <f t="shared" si="55"/>
        <v>496</v>
      </c>
      <c r="F456" s="24"/>
      <c r="G456" s="24">
        <v>496</v>
      </c>
      <c r="H456" s="24">
        <f t="shared" si="54"/>
        <v>496</v>
      </c>
      <c r="I456" s="24"/>
      <c r="J456" s="24">
        <v>496</v>
      </c>
    </row>
    <row r="457" spans="1:10" ht="205.9" customHeight="1" x14ac:dyDescent="0.2">
      <c r="A457" s="26" t="s">
        <v>615</v>
      </c>
      <c r="B457" s="18" t="s">
        <v>474</v>
      </c>
      <c r="C457" s="9"/>
      <c r="D457" s="9"/>
      <c r="E457" s="22">
        <f t="shared" si="55"/>
        <v>544</v>
      </c>
      <c r="F457" s="23">
        <f>F458</f>
        <v>0</v>
      </c>
      <c r="G457" s="22">
        <f>G458</f>
        <v>544</v>
      </c>
      <c r="H457" s="22">
        <f t="shared" si="54"/>
        <v>566</v>
      </c>
      <c r="I457" s="23">
        <f>I458</f>
        <v>0</v>
      </c>
      <c r="J457" s="22">
        <f>J458</f>
        <v>566</v>
      </c>
    </row>
    <row r="458" spans="1:10" ht="281.25" customHeight="1" x14ac:dyDescent="0.2">
      <c r="A458" s="7" t="s">
        <v>958</v>
      </c>
      <c r="B458" s="9" t="s">
        <v>475</v>
      </c>
      <c r="C458" s="9"/>
      <c r="D458" s="9"/>
      <c r="E458" s="24">
        <f t="shared" ref="E458:E502" si="56">F458+G458</f>
        <v>544</v>
      </c>
      <c r="F458" s="25">
        <f>F459+F460</f>
        <v>0</v>
      </c>
      <c r="G458" s="24">
        <f>G459+G460</f>
        <v>544</v>
      </c>
      <c r="H458" s="24">
        <f t="shared" si="54"/>
        <v>566</v>
      </c>
      <c r="I458" s="25">
        <f>I459+I460</f>
        <v>0</v>
      </c>
      <c r="J458" s="24">
        <f>J459+J460</f>
        <v>566</v>
      </c>
    </row>
    <row r="459" spans="1:10" ht="73.5" customHeight="1" x14ac:dyDescent="0.2">
      <c r="A459" s="9" t="s">
        <v>23</v>
      </c>
      <c r="B459" s="9" t="s">
        <v>475</v>
      </c>
      <c r="C459" s="9" t="s">
        <v>16</v>
      </c>
      <c r="D459" s="9" t="s">
        <v>11</v>
      </c>
      <c r="E459" s="24">
        <f t="shared" si="56"/>
        <v>5</v>
      </c>
      <c r="F459" s="24"/>
      <c r="G459" s="24">
        <v>5</v>
      </c>
      <c r="H459" s="24">
        <f t="shared" si="54"/>
        <v>5</v>
      </c>
      <c r="I459" s="24"/>
      <c r="J459" s="24">
        <v>5</v>
      </c>
    </row>
    <row r="460" spans="1:10" ht="45.75" customHeight="1" x14ac:dyDescent="0.2">
      <c r="A460" s="7" t="s">
        <v>30</v>
      </c>
      <c r="B460" s="9" t="s">
        <v>475</v>
      </c>
      <c r="C460" s="9" t="s">
        <v>19</v>
      </c>
      <c r="D460" s="9" t="s">
        <v>11</v>
      </c>
      <c r="E460" s="24">
        <f t="shared" si="56"/>
        <v>539</v>
      </c>
      <c r="F460" s="24"/>
      <c r="G460" s="24">
        <f>535+4</f>
        <v>539</v>
      </c>
      <c r="H460" s="24">
        <f t="shared" si="54"/>
        <v>561</v>
      </c>
      <c r="I460" s="24"/>
      <c r="J460" s="24">
        <v>561</v>
      </c>
    </row>
    <row r="461" spans="1:10" ht="172.9" customHeight="1" x14ac:dyDescent="0.2">
      <c r="A461" s="26" t="s">
        <v>476</v>
      </c>
      <c r="B461" s="18" t="s">
        <v>477</v>
      </c>
      <c r="C461" s="9"/>
      <c r="D461" s="9"/>
      <c r="E461" s="22">
        <f t="shared" si="56"/>
        <v>36952.1</v>
      </c>
      <c r="F461" s="22">
        <f>F464+F462</f>
        <v>0</v>
      </c>
      <c r="G461" s="22">
        <f>G464+G462</f>
        <v>36952.1</v>
      </c>
      <c r="H461" s="22">
        <f t="shared" si="54"/>
        <v>37762.699999999997</v>
      </c>
      <c r="I461" s="22">
        <f>I464+I462</f>
        <v>0</v>
      </c>
      <c r="J461" s="22">
        <f>J464+J462</f>
        <v>37762.699999999997</v>
      </c>
    </row>
    <row r="462" spans="1:10" ht="138" customHeight="1" x14ac:dyDescent="0.2">
      <c r="A462" s="7" t="s">
        <v>989</v>
      </c>
      <c r="B462" s="9" t="s">
        <v>992</v>
      </c>
      <c r="C462" s="9"/>
      <c r="D462" s="9"/>
      <c r="E462" s="24">
        <f t="shared" si="56"/>
        <v>36328.6</v>
      </c>
      <c r="F462" s="25">
        <f>F463</f>
        <v>0</v>
      </c>
      <c r="G462" s="25">
        <f>G463</f>
        <v>36328.6</v>
      </c>
      <c r="H462" s="24">
        <f t="shared" si="54"/>
        <v>37762.699999999997</v>
      </c>
      <c r="I462" s="25">
        <f>I463</f>
        <v>0</v>
      </c>
      <c r="J462" s="25">
        <f>J463</f>
        <v>37762.699999999997</v>
      </c>
    </row>
    <row r="463" spans="1:10" ht="70.5" customHeight="1" x14ac:dyDescent="0.2">
      <c r="A463" s="9" t="s">
        <v>23</v>
      </c>
      <c r="B463" s="9" t="s">
        <v>992</v>
      </c>
      <c r="C463" s="9" t="s">
        <v>16</v>
      </c>
      <c r="D463" s="9" t="s">
        <v>11</v>
      </c>
      <c r="E463" s="24">
        <f t="shared" si="56"/>
        <v>36328.6</v>
      </c>
      <c r="F463" s="23"/>
      <c r="G463" s="24">
        <v>36328.6</v>
      </c>
      <c r="H463" s="24">
        <f t="shared" si="54"/>
        <v>37762.699999999997</v>
      </c>
      <c r="I463" s="23"/>
      <c r="J463" s="24">
        <v>37762.699999999997</v>
      </c>
    </row>
    <row r="464" spans="1:10" ht="110.25" customHeight="1" x14ac:dyDescent="0.2">
      <c r="A464" s="7" t="s">
        <v>959</v>
      </c>
      <c r="B464" s="9" t="s">
        <v>478</v>
      </c>
      <c r="C464" s="9"/>
      <c r="D464" s="9"/>
      <c r="E464" s="24">
        <f>F464+G464</f>
        <v>623.5</v>
      </c>
      <c r="F464" s="25">
        <f>F465</f>
        <v>0</v>
      </c>
      <c r="G464" s="24">
        <f>G465</f>
        <v>623.5</v>
      </c>
      <c r="H464" s="24">
        <f t="shared" si="54"/>
        <v>0</v>
      </c>
      <c r="I464" s="25">
        <f>I465</f>
        <v>0</v>
      </c>
      <c r="J464" s="25">
        <f>J465</f>
        <v>0</v>
      </c>
    </row>
    <row r="465" spans="1:10" ht="66" customHeight="1" x14ac:dyDescent="0.2">
      <c r="A465" s="9" t="s">
        <v>23</v>
      </c>
      <c r="B465" s="9" t="s">
        <v>478</v>
      </c>
      <c r="C465" s="9" t="s">
        <v>16</v>
      </c>
      <c r="D465" s="9" t="s">
        <v>11</v>
      </c>
      <c r="E465" s="24">
        <f t="shared" si="56"/>
        <v>623.5</v>
      </c>
      <c r="F465" s="24"/>
      <c r="G465" s="24">
        <v>623.5</v>
      </c>
      <c r="H465" s="24">
        <f t="shared" si="54"/>
        <v>0</v>
      </c>
      <c r="I465" s="24"/>
      <c r="J465" s="24">
        <f>75-75</f>
        <v>0</v>
      </c>
    </row>
    <row r="466" spans="1:10" ht="139.15" customHeight="1" x14ac:dyDescent="0.2">
      <c r="A466" s="26" t="s">
        <v>480</v>
      </c>
      <c r="B466" s="18" t="s">
        <v>481</v>
      </c>
      <c r="C466" s="9"/>
      <c r="D466" s="9"/>
      <c r="E466" s="22">
        <f t="shared" si="56"/>
        <v>15055</v>
      </c>
      <c r="F466" s="23">
        <f>F467</f>
        <v>0</v>
      </c>
      <c r="G466" s="22">
        <f>G467</f>
        <v>15055</v>
      </c>
      <c r="H466" s="22">
        <f t="shared" si="54"/>
        <v>15658</v>
      </c>
      <c r="I466" s="23">
        <f>I467</f>
        <v>0</v>
      </c>
      <c r="J466" s="22">
        <f>J467</f>
        <v>15658</v>
      </c>
    </row>
    <row r="467" spans="1:10" ht="149.25" customHeight="1" x14ac:dyDescent="0.2">
      <c r="A467" s="7" t="s">
        <v>482</v>
      </c>
      <c r="B467" s="9" t="s">
        <v>483</v>
      </c>
      <c r="C467" s="9"/>
      <c r="D467" s="9"/>
      <c r="E467" s="24">
        <f t="shared" si="56"/>
        <v>15055</v>
      </c>
      <c r="F467" s="25">
        <f>F468+F469</f>
        <v>0</v>
      </c>
      <c r="G467" s="24">
        <f>G468+G469</f>
        <v>15055</v>
      </c>
      <c r="H467" s="24">
        <f t="shared" si="54"/>
        <v>15658</v>
      </c>
      <c r="I467" s="25">
        <f>I468+I469</f>
        <v>0</v>
      </c>
      <c r="J467" s="24">
        <f>J468+J469</f>
        <v>15658</v>
      </c>
    </row>
    <row r="468" spans="1:10" ht="67.5" customHeight="1" x14ac:dyDescent="0.2">
      <c r="A468" s="9" t="s">
        <v>23</v>
      </c>
      <c r="B468" s="9" t="s">
        <v>483</v>
      </c>
      <c r="C468" s="9" t="s">
        <v>16</v>
      </c>
      <c r="D468" s="9" t="s">
        <v>8</v>
      </c>
      <c r="E468" s="24">
        <f t="shared" si="56"/>
        <v>120</v>
      </c>
      <c r="F468" s="24"/>
      <c r="G468" s="24">
        <v>120</v>
      </c>
      <c r="H468" s="24">
        <f t="shared" si="54"/>
        <v>125</v>
      </c>
      <c r="I468" s="24"/>
      <c r="J468" s="24">
        <v>125</v>
      </c>
    </row>
    <row r="469" spans="1:10" ht="46.5" customHeight="1" x14ac:dyDescent="0.2">
      <c r="A469" s="7" t="s">
        <v>30</v>
      </c>
      <c r="B469" s="9" t="s">
        <v>483</v>
      </c>
      <c r="C469" s="9" t="s">
        <v>19</v>
      </c>
      <c r="D469" s="9" t="s">
        <v>8</v>
      </c>
      <c r="E469" s="24">
        <f t="shared" si="56"/>
        <v>14935</v>
      </c>
      <c r="F469" s="24"/>
      <c r="G469" s="24">
        <v>14935</v>
      </c>
      <c r="H469" s="24">
        <f t="shared" si="54"/>
        <v>15533</v>
      </c>
      <c r="I469" s="24"/>
      <c r="J469" s="24">
        <v>15533</v>
      </c>
    </row>
    <row r="470" spans="1:10" ht="110.25" customHeight="1" x14ac:dyDescent="0.2">
      <c r="A470" s="26" t="s">
        <v>484</v>
      </c>
      <c r="B470" s="18" t="s">
        <v>485</v>
      </c>
      <c r="C470" s="9"/>
      <c r="D470" s="9"/>
      <c r="E470" s="22">
        <f t="shared" si="56"/>
        <v>11573</v>
      </c>
      <c r="F470" s="23">
        <f>F471</f>
        <v>0</v>
      </c>
      <c r="G470" s="22">
        <f>G471</f>
        <v>11573</v>
      </c>
      <c r="H470" s="22">
        <f t="shared" si="54"/>
        <v>12036</v>
      </c>
      <c r="I470" s="23">
        <f>I471</f>
        <v>0</v>
      </c>
      <c r="J470" s="22">
        <f>J471</f>
        <v>12036</v>
      </c>
    </row>
    <row r="471" spans="1:10" ht="136.5" customHeight="1" x14ac:dyDescent="0.2">
      <c r="A471" s="7" t="s">
        <v>486</v>
      </c>
      <c r="B471" s="9" t="s">
        <v>487</v>
      </c>
      <c r="C471" s="9"/>
      <c r="D471" s="9"/>
      <c r="E471" s="24">
        <f t="shared" si="56"/>
        <v>11573</v>
      </c>
      <c r="F471" s="25">
        <f>F472+F473</f>
        <v>0</v>
      </c>
      <c r="G471" s="24">
        <f>G472+G473</f>
        <v>11573</v>
      </c>
      <c r="H471" s="24">
        <f t="shared" si="54"/>
        <v>12036</v>
      </c>
      <c r="I471" s="25">
        <f>I472+I473</f>
        <v>0</v>
      </c>
      <c r="J471" s="24">
        <f>J472+J473</f>
        <v>12036</v>
      </c>
    </row>
    <row r="472" spans="1:10" ht="69" customHeight="1" x14ac:dyDescent="0.2">
      <c r="A472" s="9" t="s">
        <v>23</v>
      </c>
      <c r="B472" s="9" t="s">
        <v>487</v>
      </c>
      <c r="C472" s="9" t="s">
        <v>16</v>
      </c>
      <c r="D472" s="9" t="s">
        <v>11</v>
      </c>
      <c r="E472" s="24">
        <f t="shared" si="56"/>
        <v>92</v>
      </c>
      <c r="F472" s="24"/>
      <c r="G472" s="24">
        <v>92</v>
      </c>
      <c r="H472" s="24">
        <f t="shared" si="54"/>
        <v>96</v>
      </c>
      <c r="I472" s="24"/>
      <c r="J472" s="24">
        <v>96</v>
      </c>
    </row>
    <row r="473" spans="1:10" ht="51" customHeight="1" x14ac:dyDescent="0.2">
      <c r="A473" s="7" t="s">
        <v>30</v>
      </c>
      <c r="B473" s="9" t="s">
        <v>487</v>
      </c>
      <c r="C473" s="9" t="s">
        <v>19</v>
      </c>
      <c r="D473" s="9" t="s">
        <v>11</v>
      </c>
      <c r="E473" s="24">
        <f t="shared" si="56"/>
        <v>11481</v>
      </c>
      <c r="F473" s="24"/>
      <c r="G473" s="24">
        <v>11481</v>
      </c>
      <c r="H473" s="24">
        <f t="shared" si="54"/>
        <v>11940</v>
      </c>
      <c r="I473" s="24"/>
      <c r="J473" s="24">
        <v>11940</v>
      </c>
    </row>
    <row r="474" spans="1:10" ht="207.6" customHeight="1" x14ac:dyDescent="0.2">
      <c r="A474" s="18" t="s">
        <v>629</v>
      </c>
      <c r="B474" s="18" t="s">
        <v>630</v>
      </c>
      <c r="C474" s="9"/>
      <c r="D474" s="18"/>
      <c r="E474" s="22">
        <f t="shared" si="56"/>
        <v>8738</v>
      </c>
      <c r="F474" s="23">
        <f>F475</f>
        <v>0</v>
      </c>
      <c r="G474" s="22">
        <f>G475+G478</f>
        <v>8738</v>
      </c>
      <c r="H474" s="22">
        <f t="shared" si="54"/>
        <v>9797</v>
      </c>
      <c r="I474" s="23">
        <f>I475</f>
        <v>0</v>
      </c>
      <c r="J474" s="22">
        <f>J475+J478</f>
        <v>9797</v>
      </c>
    </row>
    <row r="475" spans="1:10" ht="100.5" customHeight="1" x14ac:dyDescent="0.2">
      <c r="A475" s="9" t="s">
        <v>682</v>
      </c>
      <c r="B475" s="9" t="s">
        <v>993</v>
      </c>
      <c r="C475" s="9"/>
      <c r="D475" s="9"/>
      <c r="E475" s="24">
        <f t="shared" si="56"/>
        <v>4442</v>
      </c>
      <c r="F475" s="25">
        <f>F476+F477</f>
        <v>0</v>
      </c>
      <c r="G475" s="24">
        <f>G476+G477</f>
        <v>4442</v>
      </c>
      <c r="H475" s="24">
        <f t="shared" si="54"/>
        <v>5626.7</v>
      </c>
      <c r="I475" s="25">
        <f>I476+I477</f>
        <v>0</v>
      </c>
      <c r="J475" s="24">
        <f>J476+J477</f>
        <v>5626.7</v>
      </c>
    </row>
    <row r="476" spans="1:10" ht="72" customHeight="1" x14ac:dyDescent="0.2">
      <c r="A476" s="9" t="s">
        <v>23</v>
      </c>
      <c r="B476" s="9" t="s">
        <v>993</v>
      </c>
      <c r="C476" s="9" t="s">
        <v>16</v>
      </c>
      <c r="D476" s="9" t="s">
        <v>11</v>
      </c>
      <c r="E476" s="24">
        <f t="shared" si="56"/>
        <v>145</v>
      </c>
      <c r="F476" s="24"/>
      <c r="G476" s="24">
        <v>145</v>
      </c>
      <c r="H476" s="24">
        <f t="shared" si="54"/>
        <v>165</v>
      </c>
      <c r="I476" s="24"/>
      <c r="J476" s="24">
        <v>165</v>
      </c>
    </row>
    <row r="477" spans="1:10" ht="58.5" customHeight="1" x14ac:dyDescent="0.2">
      <c r="A477" s="7" t="s">
        <v>30</v>
      </c>
      <c r="B477" s="9" t="s">
        <v>993</v>
      </c>
      <c r="C477" s="9" t="s">
        <v>19</v>
      </c>
      <c r="D477" s="9" t="s">
        <v>11</v>
      </c>
      <c r="E477" s="24">
        <f t="shared" si="56"/>
        <v>4297</v>
      </c>
      <c r="F477" s="24"/>
      <c r="G477" s="24">
        <f>8593-4296</f>
        <v>4297</v>
      </c>
      <c r="H477" s="24">
        <f t="shared" si="54"/>
        <v>5461.7</v>
      </c>
      <c r="I477" s="24"/>
      <c r="J477" s="24">
        <f>9632-4170.3</f>
        <v>5461.7</v>
      </c>
    </row>
    <row r="478" spans="1:10" ht="93.75" customHeight="1" x14ac:dyDescent="0.2">
      <c r="A478" s="9" t="s">
        <v>682</v>
      </c>
      <c r="B478" s="9" t="s">
        <v>664</v>
      </c>
      <c r="C478" s="9"/>
      <c r="D478" s="9"/>
      <c r="E478" s="24">
        <f t="shared" si="56"/>
        <v>4296</v>
      </c>
      <c r="F478" s="24"/>
      <c r="G478" s="24">
        <f>G479</f>
        <v>4296</v>
      </c>
      <c r="H478" s="24">
        <f t="shared" si="54"/>
        <v>4170.3</v>
      </c>
      <c r="I478" s="24"/>
      <c r="J478" s="24">
        <f>J479</f>
        <v>4170.3</v>
      </c>
    </row>
    <row r="479" spans="1:10" ht="58.5" customHeight="1" x14ac:dyDescent="0.2">
      <c r="A479" s="7" t="s">
        <v>30</v>
      </c>
      <c r="B479" s="9" t="s">
        <v>664</v>
      </c>
      <c r="C479" s="9" t="s">
        <v>19</v>
      </c>
      <c r="D479" s="9" t="s">
        <v>11</v>
      </c>
      <c r="E479" s="24">
        <f t="shared" ref="E479" si="57">F479+G479</f>
        <v>4296</v>
      </c>
      <c r="F479" s="24"/>
      <c r="G479" s="24">
        <v>4296</v>
      </c>
      <c r="H479" s="24">
        <f t="shared" si="54"/>
        <v>4170.3</v>
      </c>
      <c r="I479" s="24"/>
      <c r="J479" s="24">
        <v>4170.3</v>
      </c>
    </row>
    <row r="480" spans="1:10" ht="254.45" customHeight="1" x14ac:dyDescent="0.2">
      <c r="A480" s="26" t="s">
        <v>665</v>
      </c>
      <c r="B480" s="18" t="s">
        <v>667</v>
      </c>
      <c r="C480" s="9"/>
      <c r="D480" s="9"/>
      <c r="E480" s="22">
        <f t="shared" si="56"/>
        <v>9068</v>
      </c>
      <c r="F480" s="22">
        <f>F483+F481</f>
        <v>9068</v>
      </c>
      <c r="G480" s="22">
        <f>G483+G481</f>
        <v>0</v>
      </c>
      <c r="H480" s="22">
        <f t="shared" si="54"/>
        <v>8568</v>
      </c>
      <c r="I480" s="22">
        <f>I483+I481</f>
        <v>8568</v>
      </c>
      <c r="J480" s="22">
        <f>J483+J481</f>
        <v>0</v>
      </c>
    </row>
    <row r="481" spans="1:10" ht="63.75" customHeight="1" x14ac:dyDescent="0.2">
      <c r="A481" s="7" t="s">
        <v>393</v>
      </c>
      <c r="B481" s="9" t="s">
        <v>912</v>
      </c>
      <c r="C481" s="9"/>
      <c r="D481" s="9"/>
      <c r="E481" s="24">
        <f t="shared" si="56"/>
        <v>68</v>
      </c>
      <c r="F481" s="24">
        <f>F482</f>
        <v>68</v>
      </c>
      <c r="G481" s="24">
        <f t="shared" ref="G481:J481" si="58">G482</f>
        <v>0</v>
      </c>
      <c r="H481" s="24">
        <f t="shared" si="54"/>
        <v>68</v>
      </c>
      <c r="I481" s="24">
        <f t="shared" si="58"/>
        <v>68</v>
      </c>
      <c r="J481" s="24">
        <f t="shared" si="58"/>
        <v>0</v>
      </c>
    </row>
    <row r="482" spans="1:10" ht="69" customHeight="1" x14ac:dyDescent="0.2">
      <c r="A482" s="9" t="s">
        <v>23</v>
      </c>
      <c r="B482" s="9" t="s">
        <v>912</v>
      </c>
      <c r="C482" s="9" t="s">
        <v>16</v>
      </c>
      <c r="D482" s="9" t="s">
        <v>11</v>
      </c>
      <c r="E482" s="24">
        <f t="shared" si="56"/>
        <v>68</v>
      </c>
      <c r="F482" s="24">
        <v>68</v>
      </c>
      <c r="G482" s="24"/>
      <c r="H482" s="24">
        <f t="shared" si="54"/>
        <v>68</v>
      </c>
      <c r="I482" s="24">
        <v>68</v>
      </c>
      <c r="J482" s="24"/>
    </row>
    <row r="483" spans="1:10" ht="214.5" customHeight="1" x14ac:dyDescent="0.2">
      <c r="A483" s="7" t="s">
        <v>666</v>
      </c>
      <c r="B483" s="9" t="s">
        <v>668</v>
      </c>
      <c r="C483" s="9"/>
      <c r="D483" s="9"/>
      <c r="E483" s="24">
        <f t="shared" si="56"/>
        <v>9000</v>
      </c>
      <c r="F483" s="24">
        <f>F484</f>
        <v>9000</v>
      </c>
      <c r="G483" s="24">
        <f>G484</f>
        <v>0</v>
      </c>
      <c r="H483" s="24">
        <f t="shared" si="54"/>
        <v>8500</v>
      </c>
      <c r="I483" s="24">
        <f>I484</f>
        <v>8500</v>
      </c>
      <c r="J483" s="24">
        <f>J484</f>
        <v>0</v>
      </c>
    </row>
    <row r="484" spans="1:10" ht="55.5" customHeight="1" x14ac:dyDescent="0.2">
      <c r="A484" s="7" t="s">
        <v>30</v>
      </c>
      <c r="B484" s="9" t="s">
        <v>668</v>
      </c>
      <c r="C484" s="9" t="s">
        <v>19</v>
      </c>
      <c r="D484" s="9" t="s">
        <v>11</v>
      </c>
      <c r="E484" s="24">
        <f t="shared" si="56"/>
        <v>9000</v>
      </c>
      <c r="F484" s="24">
        <v>9000</v>
      </c>
      <c r="G484" s="24"/>
      <c r="H484" s="24">
        <f>I484+J484</f>
        <v>8500</v>
      </c>
      <c r="I484" s="24">
        <v>8500</v>
      </c>
      <c r="J484" s="24"/>
    </row>
    <row r="485" spans="1:10" ht="89.25" customHeight="1" x14ac:dyDescent="0.2">
      <c r="A485" s="26" t="s">
        <v>837</v>
      </c>
      <c r="B485" s="18" t="s">
        <v>839</v>
      </c>
      <c r="C485" s="9"/>
      <c r="D485" s="9"/>
      <c r="E485" s="22">
        <f t="shared" si="56"/>
        <v>114324</v>
      </c>
      <c r="F485" s="22">
        <f>F486</f>
        <v>0</v>
      </c>
      <c r="G485" s="22">
        <f>G486</f>
        <v>114324</v>
      </c>
      <c r="H485" s="22">
        <f t="shared" si="54"/>
        <v>119671</v>
      </c>
      <c r="I485" s="22">
        <f>I486</f>
        <v>0</v>
      </c>
      <c r="J485" s="22">
        <f>J486</f>
        <v>119671</v>
      </c>
    </row>
    <row r="486" spans="1:10" ht="135.75" customHeight="1" x14ac:dyDescent="0.2">
      <c r="A486" s="8" t="s">
        <v>838</v>
      </c>
      <c r="B486" s="9" t="s">
        <v>840</v>
      </c>
      <c r="C486" s="9"/>
      <c r="D486" s="9"/>
      <c r="E486" s="24">
        <f t="shared" si="56"/>
        <v>114324</v>
      </c>
      <c r="F486" s="24">
        <f>F488+F487</f>
        <v>0</v>
      </c>
      <c r="G486" s="24">
        <f>G488+G487</f>
        <v>114324</v>
      </c>
      <c r="H486" s="24">
        <f t="shared" si="54"/>
        <v>119671</v>
      </c>
      <c r="I486" s="24">
        <f>I488+I487</f>
        <v>0</v>
      </c>
      <c r="J486" s="24">
        <f>J488+J487</f>
        <v>119671</v>
      </c>
    </row>
    <row r="487" spans="1:10" ht="76.5" customHeight="1" x14ac:dyDescent="0.2">
      <c r="A487" s="9" t="s">
        <v>23</v>
      </c>
      <c r="B487" s="9" t="s">
        <v>840</v>
      </c>
      <c r="C487" s="9" t="s">
        <v>16</v>
      </c>
      <c r="D487" s="9" t="s">
        <v>8</v>
      </c>
      <c r="E487" s="24">
        <f t="shared" si="56"/>
        <v>1689</v>
      </c>
      <c r="F487" s="24"/>
      <c r="G487" s="24">
        <f>850+839</f>
        <v>1689</v>
      </c>
      <c r="H487" s="24">
        <f t="shared" si="54"/>
        <v>1769</v>
      </c>
      <c r="I487" s="24"/>
      <c r="J487" s="24">
        <f>850+919</f>
        <v>1769</v>
      </c>
    </row>
    <row r="488" spans="1:10" ht="57.75" customHeight="1" x14ac:dyDescent="0.2">
      <c r="A488" s="7" t="s">
        <v>30</v>
      </c>
      <c r="B488" s="9" t="s">
        <v>840</v>
      </c>
      <c r="C488" s="9" t="s">
        <v>19</v>
      </c>
      <c r="D488" s="9" t="s">
        <v>8</v>
      </c>
      <c r="E488" s="24">
        <f t="shared" si="56"/>
        <v>112635</v>
      </c>
      <c r="F488" s="24"/>
      <c r="G488" s="24">
        <f>28001+85473-839</f>
        <v>112635</v>
      </c>
      <c r="H488" s="24">
        <f t="shared" si="54"/>
        <v>117902</v>
      </c>
      <c r="I488" s="24"/>
      <c r="J488" s="24">
        <f>28001+90820-919</f>
        <v>117902</v>
      </c>
    </row>
    <row r="489" spans="1:10" ht="91.9" customHeight="1" x14ac:dyDescent="0.2">
      <c r="A489" s="17" t="s">
        <v>488</v>
      </c>
      <c r="B489" s="18" t="s">
        <v>489</v>
      </c>
      <c r="C489" s="9"/>
      <c r="D489" s="9"/>
      <c r="E489" s="22">
        <f t="shared" si="56"/>
        <v>83058</v>
      </c>
      <c r="F489" s="23">
        <f>F490+F497+F502</f>
        <v>2677</v>
      </c>
      <c r="G489" s="22">
        <f>G490+G497+G502</f>
        <v>80381</v>
      </c>
      <c r="H489" s="22">
        <f t="shared" si="54"/>
        <v>87169</v>
      </c>
      <c r="I489" s="23">
        <f>I490+I497+I502</f>
        <v>2626</v>
      </c>
      <c r="J489" s="22">
        <f>J490+J497+J502</f>
        <v>84543</v>
      </c>
    </row>
    <row r="490" spans="1:10" ht="141.6" customHeight="1" x14ac:dyDescent="0.2">
      <c r="A490" s="17" t="s">
        <v>490</v>
      </c>
      <c r="B490" s="18" t="s">
        <v>491</v>
      </c>
      <c r="C490" s="9"/>
      <c r="D490" s="9"/>
      <c r="E490" s="22">
        <f t="shared" si="56"/>
        <v>2173</v>
      </c>
      <c r="F490" s="22">
        <f>F491+F493+F495</f>
        <v>2173</v>
      </c>
      <c r="G490" s="22">
        <f>G491+G493+G495</f>
        <v>0</v>
      </c>
      <c r="H490" s="22">
        <f t="shared" si="54"/>
        <v>2129</v>
      </c>
      <c r="I490" s="22">
        <f>I491+I493+I495</f>
        <v>2129</v>
      </c>
      <c r="J490" s="22">
        <f>J491+J493+J495</f>
        <v>0</v>
      </c>
    </row>
    <row r="491" spans="1:10" ht="84.75" customHeight="1" x14ac:dyDescent="0.2">
      <c r="A491" s="7" t="s">
        <v>412</v>
      </c>
      <c r="B491" s="9" t="s">
        <v>493</v>
      </c>
      <c r="C491" s="9"/>
      <c r="D491" s="9"/>
      <c r="E491" s="24">
        <f t="shared" si="56"/>
        <v>602</v>
      </c>
      <c r="F491" s="52">
        <f>F492</f>
        <v>602</v>
      </c>
      <c r="G491" s="53"/>
      <c r="H491" s="24">
        <f t="shared" si="54"/>
        <v>602</v>
      </c>
      <c r="I491" s="52">
        <f>I492</f>
        <v>602</v>
      </c>
      <c r="J491" s="53"/>
    </row>
    <row r="492" spans="1:10" ht="71.25" customHeight="1" x14ac:dyDescent="0.2">
      <c r="A492" s="9" t="s">
        <v>23</v>
      </c>
      <c r="B492" s="9" t="s">
        <v>493</v>
      </c>
      <c r="C492" s="9" t="s">
        <v>16</v>
      </c>
      <c r="D492" s="9" t="s">
        <v>11</v>
      </c>
      <c r="E492" s="24">
        <f t="shared" si="56"/>
        <v>602</v>
      </c>
      <c r="F492" s="24">
        <v>602</v>
      </c>
      <c r="G492" s="24"/>
      <c r="H492" s="24">
        <f>I492+J492</f>
        <v>602</v>
      </c>
      <c r="I492" s="24">
        <v>602</v>
      </c>
      <c r="J492" s="24"/>
    </row>
    <row r="493" spans="1:10" ht="134.25" customHeight="1" x14ac:dyDescent="0.2">
      <c r="A493" s="7" t="s">
        <v>634</v>
      </c>
      <c r="B493" s="9" t="s">
        <v>494</v>
      </c>
      <c r="C493" s="9"/>
      <c r="D493" s="9"/>
      <c r="E493" s="24">
        <f t="shared" si="56"/>
        <v>1558</v>
      </c>
      <c r="F493" s="25">
        <f>F494</f>
        <v>1558</v>
      </c>
      <c r="G493" s="24">
        <f>G494</f>
        <v>0</v>
      </c>
      <c r="H493" s="24">
        <f t="shared" si="54"/>
        <v>1514</v>
      </c>
      <c r="I493" s="25">
        <f>I494</f>
        <v>1514</v>
      </c>
      <c r="J493" s="24">
        <f>J494</f>
        <v>0</v>
      </c>
    </row>
    <row r="494" spans="1:10" ht="54" customHeight="1" x14ac:dyDescent="0.2">
      <c r="A494" s="7" t="s">
        <v>30</v>
      </c>
      <c r="B494" s="9" t="s">
        <v>494</v>
      </c>
      <c r="C494" s="9" t="s">
        <v>19</v>
      </c>
      <c r="D494" s="9" t="s">
        <v>11</v>
      </c>
      <c r="E494" s="24">
        <f t="shared" si="56"/>
        <v>1558</v>
      </c>
      <c r="F494" s="24">
        <v>1558</v>
      </c>
      <c r="G494" s="24"/>
      <c r="H494" s="24">
        <f>I494+J494</f>
        <v>1514</v>
      </c>
      <c r="I494" s="24">
        <v>1514</v>
      </c>
      <c r="J494" s="24"/>
    </row>
    <row r="495" spans="1:10" ht="68.25" customHeight="1" x14ac:dyDescent="0.2">
      <c r="A495" s="7" t="s">
        <v>495</v>
      </c>
      <c r="B495" s="9" t="s">
        <v>496</v>
      </c>
      <c r="C495" s="9"/>
      <c r="D495" s="9"/>
      <c r="E495" s="24">
        <f t="shared" si="56"/>
        <v>13</v>
      </c>
      <c r="F495" s="25">
        <f>F496</f>
        <v>13</v>
      </c>
      <c r="G495" s="24">
        <f>G496</f>
        <v>0</v>
      </c>
      <c r="H495" s="24">
        <f t="shared" si="54"/>
        <v>13</v>
      </c>
      <c r="I495" s="25">
        <f>I496</f>
        <v>13</v>
      </c>
      <c r="J495" s="24">
        <f>J496</f>
        <v>0</v>
      </c>
    </row>
    <row r="496" spans="1:10" ht="63" customHeight="1" x14ac:dyDescent="0.2">
      <c r="A496" s="9" t="s">
        <v>23</v>
      </c>
      <c r="B496" s="9" t="s">
        <v>496</v>
      </c>
      <c r="C496" s="9" t="s">
        <v>16</v>
      </c>
      <c r="D496" s="9" t="s">
        <v>11</v>
      </c>
      <c r="E496" s="24">
        <f t="shared" si="56"/>
        <v>13</v>
      </c>
      <c r="F496" s="24">
        <v>13</v>
      </c>
      <c r="G496" s="24"/>
      <c r="H496" s="24">
        <f>I496+J496</f>
        <v>13</v>
      </c>
      <c r="I496" s="24">
        <v>13</v>
      </c>
      <c r="J496" s="24"/>
    </row>
    <row r="497" spans="1:10" ht="71.45" customHeight="1" x14ac:dyDescent="0.2">
      <c r="A497" s="18" t="s">
        <v>497</v>
      </c>
      <c r="B497" s="18" t="s">
        <v>498</v>
      </c>
      <c r="C497" s="9"/>
      <c r="D497" s="9"/>
      <c r="E497" s="22">
        <f t="shared" si="56"/>
        <v>80381</v>
      </c>
      <c r="F497" s="22">
        <f>F498+F500</f>
        <v>0</v>
      </c>
      <c r="G497" s="22">
        <f>G498+G500</f>
        <v>80381</v>
      </c>
      <c r="H497" s="22">
        <f t="shared" si="54"/>
        <v>84543</v>
      </c>
      <c r="I497" s="22">
        <f>I498+I500</f>
        <v>0</v>
      </c>
      <c r="J497" s="22">
        <f>J498+J500</f>
        <v>84543</v>
      </c>
    </row>
    <row r="498" spans="1:10" ht="83.25" customHeight="1" x14ac:dyDescent="0.2">
      <c r="A498" s="7" t="s">
        <v>499</v>
      </c>
      <c r="B498" s="9" t="s">
        <v>500</v>
      </c>
      <c r="C498" s="9"/>
      <c r="D498" s="9"/>
      <c r="E498" s="24">
        <f t="shared" si="56"/>
        <v>80246</v>
      </c>
      <c r="F498" s="24">
        <f>F499</f>
        <v>0</v>
      </c>
      <c r="G498" s="24">
        <f>G499</f>
        <v>80246</v>
      </c>
      <c r="H498" s="24">
        <f t="shared" si="54"/>
        <v>84408</v>
      </c>
      <c r="I498" s="24">
        <f>I499</f>
        <v>0</v>
      </c>
      <c r="J498" s="24">
        <f>J499</f>
        <v>84408</v>
      </c>
    </row>
    <row r="499" spans="1:10" ht="100.5" customHeight="1" x14ac:dyDescent="0.2">
      <c r="A499" s="9" t="s">
        <v>21</v>
      </c>
      <c r="B499" s="9" t="s">
        <v>500</v>
      </c>
      <c r="C499" s="9" t="s">
        <v>17</v>
      </c>
      <c r="D499" s="9" t="s">
        <v>492</v>
      </c>
      <c r="E499" s="24">
        <f t="shared" si="56"/>
        <v>80246</v>
      </c>
      <c r="F499" s="24"/>
      <c r="G499" s="24">
        <v>80246</v>
      </c>
      <c r="H499" s="24">
        <f>I499+J499</f>
        <v>84408</v>
      </c>
      <c r="I499" s="24"/>
      <c r="J499" s="24">
        <v>84408</v>
      </c>
    </row>
    <row r="500" spans="1:10" ht="157.5" customHeight="1" x14ac:dyDescent="0.2">
      <c r="A500" s="9" t="s">
        <v>669</v>
      </c>
      <c r="B500" s="9" t="s">
        <v>670</v>
      </c>
      <c r="C500" s="9"/>
      <c r="D500" s="9"/>
      <c r="E500" s="24">
        <f t="shared" si="56"/>
        <v>135</v>
      </c>
      <c r="F500" s="24">
        <f>F501</f>
        <v>0</v>
      </c>
      <c r="G500" s="24">
        <f>G501</f>
        <v>135</v>
      </c>
      <c r="H500" s="24">
        <f t="shared" si="54"/>
        <v>135</v>
      </c>
      <c r="I500" s="24">
        <f>I501</f>
        <v>0</v>
      </c>
      <c r="J500" s="24">
        <f>J501</f>
        <v>135</v>
      </c>
    </row>
    <row r="501" spans="1:10" ht="105" customHeight="1" x14ac:dyDescent="0.2">
      <c r="A501" s="9" t="s">
        <v>21</v>
      </c>
      <c r="B501" s="9" t="s">
        <v>670</v>
      </c>
      <c r="C501" s="9" t="s">
        <v>17</v>
      </c>
      <c r="D501" s="9" t="s">
        <v>11</v>
      </c>
      <c r="E501" s="24">
        <f t="shared" si="56"/>
        <v>135</v>
      </c>
      <c r="F501" s="24"/>
      <c r="G501" s="24">
        <v>135</v>
      </c>
      <c r="H501" s="24">
        <f>I501+J501</f>
        <v>135</v>
      </c>
      <c r="I501" s="24"/>
      <c r="J501" s="24">
        <v>135</v>
      </c>
    </row>
    <row r="502" spans="1:10" ht="166.9" customHeight="1" x14ac:dyDescent="0.2">
      <c r="A502" s="18" t="s">
        <v>826</v>
      </c>
      <c r="B502" s="18" t="s">
        <v>501</v>
      </c>
      <c r="C502" s="9"/>
      <c r="D502" s="9"/>
      <c r="E502" s="22">
        <f t="shared" si="56"/>
        <v>504</v>
      </c>
      <c r="F502" s="23">
        <f>F503+F505</f>
        <v>504</v>
      </c>
      <c r="G502" s="22">
        <f>G503+G505</f>
        <v>0</v>
      </c>
      <c r="H502" s="22">
        <f t="shared" ref="H502:H535" si="59">I502+J502</f>
        <v>497</v>
      </c>
      <c r="I502" s="23">
        <f>I503+I505</f>
        <v>497</v>
      </c>
      <c r="J502" s="22">
        <f>J503+J505</f>
        <v>0</v>
      </c>
    </row>
    <row r="503" spans="1:10" ht="28.5" customHeight="1" x14ac:dyDescent="0.2">
      <c r="A503" s="9" t="s">
        <v>129</v>
      </c>
      <c r="B503" s="9" t="s">
        <v>502</v>
      </c>
      <c r="C503" s="9"/>
      <c r="D503" s="9"/>
      <c r="E503" s="24">
        <f t="shared" ref="E503:E535" si="60">F503+G503</f>
        <v>224</v>
      </c>
      <c r="F503" s="25">
        <f>F504</f>
        <v>224</v>
      </c>
      <c r="G503" s="24">
        <f>G504</f>
        <v>0</v>
      </c>
      <c r="H503" s="24">
        <f t="shared" si="59"/>
        <v>224</v>
      </c>
      <c r="I503" s="25">
        <f>I504</f>
        <v>224</v>
      </c>
      <c r="J503" s="24">
        <f>J504</f>
        <v>0</v>
      </c>
    </row>
    <row r="504" spans="1:10" ht="101.25" customHeight="1" x14ac:dyDescent="0.2">
      <c r="A504" s="9" t="s">
        <v>21</v>
      </c>
      <c r="B504" s="9" t="s">
        <v>502</v>
      </c>
      <c r="C504" s="9" t="s">
        <v>17</v>
      </c>
      <c r="D504" s="9" t="s">
        <v>492</v>
      </c>
      <c r="E504" s="24">
        <f t="shared" si="60"/>
        <v>224</v>
      </c>
      <c r="F504" s="24">
        <v>224</v>
      </c>
      <c r="G504" s="24"/>
      <c r="H504" s="24">
        <f>I504+J504</f>
        <v>224</v>
      </c>
      <c r="I504" s="24">
        <v>224</v>
      </c>
      <c r="J504" s="24"/>
    </row>
    <row r="505" spans="1:10" ht="32.25" customHeight="1" x14ac:dyDescent="0.2">
      <c r="A505" s="9" t="s">
        <v>129</v>
      </c>
      <c r="B505" s="9" t="s">
        <v>502</v>
      </c>
      <c r="C505" s="9"/>
      <c r="D505" s="9"/>
      <c r="E505" s="24">
        <f t="shared" si="60"/>
        <v>280</v>
      </c>
      <c r="F505" s="25">
        <f>F506</f>
        <v>280</v>
      </c>
      <c r="G505" s="24">
        <f>G506</f>
        <v>0</v>
      </c>
      <c r="H505" s="24">
        <f t="shared" si="59"/>
        <v>273</v>
      </c>
      <c r="I505" s="25">
        <f>I506</f>
        <v>273</v>
      </c>
      <c r="J505" s="24">
        <f>J506</f>
        <v>0</v>
      </c>
    </row>
    <row r="506" spans="1:10" ht="70.5" customHeight="1" x14ac:dyDescent="0.2">
      <c r="A506" s="9" t="s">
        <v>23</v>
      </c>
      <c r="B506" s="9" t="s">
        <v>502</v>
      </c>
      <c r="C506" s="9" t="s">
        <v>16</v>
      </c>
      <c r="D506" s="9" t="s">
        <v>11</v>
      </c>
      <c r="E506" s="24">
        <f t="shared" si="60"/>
        <v>280</v>
      </c>
      <c r="F506" s="24">
        <v>280</v>
      </c>
      <c r="G506" s="24"/>
      <c r="H506" s="24">
        <f>I506+J506</f>
        <v>273</v>
      </c>
      <c r="I506" s="24">
        <v>273</v>
      </c>
      <c r="J506" s="24"/>
    </row>
    <row r="507" spans="1:10" ht="67.900000000000006" customHeight="1" x14ac:dyDescent="0.2">
      <c r="A507" s="26" t="s">
        <v>503</v>
      </c>
      <c r="B507" s="18" t="s">
        <v>504</v>
      </c>
      <c r="C507" s="9"/>
      <c r="D507" s="9"/>
      <c r="E507" s="22">
        <f t="shared" si="60"/>
        <v>118330.2</v>
      </c>
      <c r="F507" s="22">
        <f>F508+F513+F516+F521+F526+F530+F534+F537+F541+F547+F550+F553+F556+F559+F544</f>
        <v>1236.3</v>
      </c>
      <c r="G507" s="22">
        <f>G508+G513+G516+G521+G526+G530+G534+G537+G541+G547+G550+G553+G556+G559+G544</f>
        <v>117093.9</v>
      </c>
      <c r="H507" s="22">
        <f t="shared" si="59"/>
        <v>124040.5</v>
      </c>
      <c r="I507" s="22">
        <f>I508+I513+I516+I521+I526+I530+I534+I537+I541+I547+I550+I553+I556+I559+I544</f>
        <v>1249.2</v>
      </c>
      <c r="J507" s="22">
        <f>J508+J513+J516+J521+J526+J530+J534+J537+J541+J547+J550+J553+J556+J559+J544</f>
        <v>122791.3</v>
      </c>
    </row>
    <row r="508" spans="1:10" ht="147.75" customHeight="1" x14ac:dyDescent="0.2">
      <c r="A508" s="26" t="s">
        <v>926</v>
      </c>
      <c r="B508" s="18" t="s">
        <v>505</v>
      </c>
      <c r="C508" s="9"/>
      <c r="D508" s="9"/>
      <c r="E508" s="22">
        <f t="shared" si="60"/>
        <v>202</v>
      </c>
      <c r="F508" s="23">
        <f>F509+F511</f>
        <v>202</v>
      </c>
      <c r="G508" s="22">
        <f>G509+G511</f>
        <v>0</v>
      </c>
      <c r="H508" s="22">
        <f t="shared" si="59"/>
        <v>202</v>
      </c>
      <c r="I508" s="23">
        <f>I509+I511</f>
        <v>202</v>
      </c>
      <c r="J508" s="22">
        <f>J509+J511</f>
        <v>0</v>
      </c>
    </row>
    <row r="509" spans="1:10" ht="51.75" customHeight="1" x14ac:dyDescent="0.2">
      <c r="A509" s="7" t="s">
        <v>506</v>
      </c>
      <c r="B509" s="9" t="s">
        <v>507</v>
      </c>
      <c r="C509" s="9"/>
      <c r="D509" s="9"/>
      <c r="E509" s="24">
        <f t="shared" si="60"/>
        <v>200</v>
      </c>
      <c r="F509" s="25">
        <f>F510</f>
        <v>200</v>
      </c>
      <c r="G509" s="24">
        <f>G510</f>
        <v>0</v>
      </c>
      <c r="H509" s="24">
        <f t="shared" si="59"/>
        <v>200</v>
      </c>
      <c r="I509" s="25">
        <f>I510</f>
        <v>200</v>
      </c>
      <c r="J509" s="24">
        <f>J510</f>
        <v>0</v>
      </c>
    </row>
    <row r="510" spans="1:10" ht="58.5" customHeight="1" x14ac:dyDescent="0.2">
      <c r="A510" s="7" t="s">
        <v>30</v>
      </c>
      <c r="B510" s="9" t="s">
        <v>507</v>
      </c>
      <c r="C510" s="9" t="s">
        <v>19</v>
      </c>
      <c r="D510" s="9" t="s">
        <v>11</v>
      </c>
      <c r="E510" s="24">
        <f t="shared" si="60"/>
        <v>200</v>
      </c>
      <c r="F510" s="24">
        <v>200</v>
      </c>
      <c r="G510" s="24"/>
      <c r="H510" s="24">
        <f>I510+J510</f>
        <v>200</v>
      </c>
      <c r="I510" s="24">
        <v>200</v>
      </c>
      <c r="J510" s="24"/>
    </row>
    <row r="511" spans="1:10" ht="62.25" customHeight="1" x14ac:dyDescent="0.2">
      <c r="A511" s="7" t="s">
        <v>393</v>
      </c>
      <c r="B511" s="9" t="s">
        <v>508</v>
      </c>
      <c r="C511" s="9"/>
      <c r="D511" s="9"/>
      <c r="E511" s="24">
        <f t="shared" si="60"/>
        <v>2</v>
      </c>
      <c r="F511" s="25">
        <f>F512</f>
        <v>2</v>
      </c>
      <c r="G511" s="24">
        <f>G512</f>
        <v>0</v>
      </c>
      <c r="H511" s="24">
        <f t="shared" si="59"/>
        <v>2</v>
      </c>
      <c r="I511" s="25">
        <f>I512</f>
        <v>2</v>
      </c>
      <c r="J511" s="24">
        <f>J512</f>
        <v>0</v>
      </c>
    </row>
    <row r="512" spans="1:10" ht="69.75" customHeight="1" x14ac:dyDescent="0.2">
      <c r="A512" s="9" t="s">
        <v>23</v>
      </c>
      <c r="B512" s="9" t="s">
        <v>508</v>
      </c>
      <c r="C512" s="9" t="s">
        <v>16</v>
      </c>
      <c r="D512" s="9" t="s">
        <v>11</v>
      </c>
      <c r="E512" s="24">
        <f t="shared" si="60"/>
        <v>2</v>
      </c>
      <c r="F512" s="25">
        <v>2</v>
      </c>
      <c r="G512" s="24"/>
      <c r="H512" s="24">
        <f t="shared" si="59"/>
        <v>2</v>
      </c>
      <c r="I512" s="25">
        <v>2</v>
      </c>
      <c r="J512" s="24"/>
    </row>
    <row r="513" spans="1:10" ht="66.599999999999994" customHeight="1" x14ac:dyDescent="0.2">
      <c r="A513" s="26" t="s">
        <v>509</v>
      </c>
      <c r="B513" s="18" t="s">
        <v>510</v>
      </c>
      <c r="C513" s="9"/>
      <c r="D513" s="9"/>
      <c r="E513" s="22">
        <f t="shared" si="60"/>
        <v>7</v>
      </c>
      <c r="F513" s="23">
        <f>F514</f>
        <v>7</v>
      </c>
      <c r="G513" s="22">
        <f>G514</f>
        <v>0</v>
      </c>
      <c r="H513" s="22">
        <f t="shared" si="59"/>
        <v>7</v>
      </c>
      <c r="I513" s="23">
        <f>I514</f>
        <v>7</v>
      </c>
      <c r="J513" s="22">
        <f>J514</f>
        <v>0</v>
      </c>
    </row>
    <row r="514" spans="1:10" ht="86.25" customHeight="1" x14ac:dyDescent="0.2">
      <c r="A514" s="7" t="s">
        <v>412</v>
      </c>
      <c r="B514" s="9" t="s">
        <v>511</v>
      </c>
      <c r="C514" s="9"/>
      <c r="D514" s="9"/>
      <c r="E514" s="24">
        <f t="shared" si="60"/>
        <v>7</v>
      </c>
      <c r="F514" s="25">
        <f>F515</f>
        <v>7</v>
      </c>
      <c r="G514" s="24">
        <f>G515</f>
        <v>0</v>
      </c>
      <c r="H514" s="24">
        <f t="shared" si="59"/>
        <v>7</v>
      </c>
      <c r="I514" s="25">
        <f>I515</f>
        <v>7</v>
      </c>
      <c r="J514" s="24">
        <f>J515</f>
        <v>0</v>
      </c>
    </row>
    <row r="515" spans="1:10" ht="71.25" customHeight="1" x14ac:dyDescent="0.2">
      <c r="A515" s="9" t="s">
        <v>23</v>
      </c>
      <c r="B515" s="9" t="s">
        <v>511</v>
      </c>
      <c r="C515" s="9" t="s">
        <v>16</v>
      </c>
      <c r="D515" s="9" t="s">
        <v>11</v>
      </c>
      <c r="E515" s="24">
        <f t="shared" si="60"/>
        <v>7</v>
      </c>
      <c r="F515" s="24">
        <v>7</v>
      </c>
      <c r="G515" s="24"/>
      <c r="H515" s="24">
        <f>I515+J515</f>
        <v>7</v>
      </c>
      <c r="I515" s="24">
        <v>7</v>
      </c>
      <c r="J515" s="24"/>
    </row>
    <row r="516" spans="1:10" ht="240.6" customHeight="1" x14ac:dyDescent="0.2">
      <c r="A516" s="26" t="s">
        <v>720</v>
      </c>
      <c r="B516" s="18" t="s">
        <v>512</v>
      </c>
      <c r="C516" s="9"/>
      <c r="D516" s="9"/>
      <c r="E516" s="22">
        <f t="shared" si="60"/>
        <v>343</v>
      </c>
      <c r="F516" s="23">
        <f>F517+F519</f>
        <v>343</v>
      </c>
      <c r="G516" s="22">
        <f>G517+G519</f>
        <v>0</v>
      </c>
      <c r="H516" s="22">
        <f t="shared" si="59"/>
        <v>343</v>
      </c>
      <c r="I516" s="23">
        <f>I517+I519</f>
        <v>343</v>
      </c>
      <c r="J516" s="22">
        <f>J517+J519</f>
        <v>0</v>
      </c>
    </row>
    <row r="517" spans="1:10" ht="53.25" customHeight="1" x14ac:dyDescent="0.2">
      <c r="A517" s="7" t="s">
        <v>506</v>
      </c>
      <c r="B517" s="9" t="s">
        <v>513</v>
      </c>
      <c r="C517" s="9"/>
      <c r="D517" s="9"/>
      <c r="E517" s="24">
        <f t="shared" si="60"/>
        <v>340</v>
      </c>
      <c r="F517" s="25">
        <f>F518</f>
        <v>340</v>
      </c>
      <c r="G517" s="24">
        <f>G518</f>
        <v>0</v>
      </c>
      <c r="H517" s="24">
        <f t="shared" si="59"/>
        <v>340</v>
      </c>
      <c r="I517" s="25">
        <f>I518</f>
        <v>340</v>
      </c>
      <c r="J517" s="24">
        <f>J518</f>
        <v>0</v>
      </c>
    </row>
    <row r="518" spans="1:10" ht="55.5" customHeight="1" x14ac:dyDescent="0.2">
      <c r="A518" s="7" t="s">
        <v>30</v>
      </c>
      <c r="B518" s="9" t="s">
        <v>513</v>
      </c>
      <c r="C518" s="9" t="s">
        <v>19</v>
      </c>
      <c r="D518" s="9" t="s">
        <v>11</v>
      </c>
      <c r="E518" s="24">
        <f t="shared" si="60"/>
        <v>340</v>
      </c>
      <c r="F518" s="24">
        <v>340</v>
      </c>
      <c r="G518" s="24"/>
      <c r="H518" s="24">
        <f>I518+J518</f>
        <v>340</v>
      </c>
      <c r="I518" s="24">
        <v>340</v>
      </c>
      <c r="J518" s="24"/>
    </row>
    <row r="519" spans="1:10" ht="69.75" customHeight="1" x14ac:dyDescent="0.2">
      <c r="A519" s="7" t="s">
        <v>393</v>
      </c>
      <c r="B519" s="9" t="s">
        <v>514</v>
      </c>
      <c r="C519" s="9"/>
      <c r="D519" s="9"/>
      <c r="E519" s="24">
        <f t="shared" si="60"/>
        <v>3</v>
      </c>
      <c r="F519" s="25">
        <f>F520</f>
        <v>3</v>
      </c>
      <c r="G519" s="24">
        <f>G520</f>
        <v>0</v>
      </c>
      <c r="H519" s="24">
        <f t="shared" si="59"/>
        <v>3</v>
      </c>
      <c r="I519" s="25">
        <f>I520</f>
        <v>3</v>
      </c>
      <c r="J519" s="24">
        <f>J520</f>
        <v>0</v>
      </c>
    </row>
    <row r="520" spans="1:10" ht="70.5" customHeight="1" x14ac:dyDescent="0.2">
      <c r="A520" s="9" t="s">
        <v>23</v>
      </c>
      <c r="B520" s="9" t="s">
        <v>514</v>
      </c>
      <c r="C520" s="9" t="s">
        <v>16</v>
      </c>
      <c r="D520" s="9" t="s">
        <v>11</v>
      </c>
      <c r="E520" s="24">
        <f t="shared" si="60"/>
        <v>3</v>
      </c>
      <c r="F520" s="24">
        <v>3</v>
      </c>
      <c r="G520" s="24"/>
      <c r="H520" s="24">
        <f>I520+J520</f>
        <v>3</v>
      </c>
      <c r="I520" s="24">
        <v>3</v>
      </c>
      <c r="J520" s="24"/>
    </row>
    <row r="521" spans="1:10" ht="168" customHeight="1" x14ac:dyDescent="0.2">
      <c r="A521" s="26" t="s">
        <v>701</v>
      </c>
      <c r="B521" s="18" t="s">
        <v>515</v>
      </c>
      <c r="C521" s="9"/>
      <c r="D521" s="9"/>
      <c r="E521" s="22">
        <f t="shared" si="60"/>
        <v>252</v>
      </c>
      <c r="F521" s="23">
        <f>F522+F524</f>
        <v>252</v>
      </c>
      <c r="G521" s="22">
        <f>G522+G524</f>
        <v>0</v>
      </c>
      <c r="H521" s="22">
        <f t="shared" si="59"/>
        <v>252</v>
      </c>
      <c r="I521" s="23">
        <f>I522+I524</f>
        <v>252</v>
      </c>
      <c r="J521" s="22">
        <f>J522+J524</f>
        <v>0</v>
      </c>
    </row>
    <row r="522" spans="1:10" ht="42.75" customHeight="1" x14ac:dyDescent="0.2">
      <c r="A522" s="7" t="s">
        <v>506</v>
      </c>
      <c r="B522" s="9" t="s">
        <v>516</v>
      </c>
      <c r="C522" s="9"/>
      <c r="D522" s="9"/>
      <c r="E522" s="24">
        <f t="shared" si="60"/>
        <v>250</v>
      </c>
      <c r="F522" s="25">
        <f>F523</f>
        <v>250</v>
      </c>
      <c r="G522" s="24">
        <f>G523</f>
        <v>0</v>
      </c>
      <c r="H522" s="24">
        <f t="shared" si="59"/>
        <v>250</v>
      </c>
      <c r="I522" s="25">
        <f>I523</f>
        <v>250</v>
      </c>
      <c r="J522" s="24">
        <f>J523</f>
        <v>0</v>
      </c>
    </row>
    <row r="523" spans="1:10" ht="60.75" customHeight="1" x14ac:dyDescent="0.2">
      <c r="A523" s="7" t="s">
        <v>30</v>
      </c>
      <c r="B523" s="9" t="s">
        <v>516</v>
      </c>
      <c r="C523" s="9" t="s">
        <v>19</v>
      </c>
      <c r="D523" s="9" t="s">
        <v>11</v>
      </c>
      <c r="E523" s="24">
        <f t="shared" si="60"/>
        <v>250</v>
      </c>
      <c r="F523" s="24">
        <v>250</v>
      </c>
      <c r="G523" s="24"/>
      <c r="H523" s="24">
        <f>I523+J523</f>
        <v>250</v>
      </c>
      <c r="I523" s="24">
        <v>250</v>
      </c>
      <c r="J523" s="24"/>
    </row>
    <row r="524" spans="1:10" ht="69.75" customHeight="1" x14ac:dyDescent="0.2">
      <c r="A524" s="7" t="s">
        <v>393</v>
      </c>
      <c r="B524" s="9" t="s">
        <v>517</v>
      </c>
      <c r="C524" s="9"/>
      <c r="D524" s="9"/>
      <c r="E524" s="24">
        <f t="shared" si="60"/>
        <v>2</v>
      </c>
      <c r="F524" s="25">
        <f>F525</f>
        <v>2</v>
      </c>
      <c r="G524" s="24">
        <f>G525</f>
        <v>0</v>
      </c>
      <c r="H524" s="24">
        <f t="shared" si="59"/>
        <v>2</v>
      </c>
      <c r="I524" s="25">
        <f>I525</f>
        <v>2</v>
      </c>
      <c r="J524" s="24">
        <f>J525</f>
        <v>0</v>
      </c>
    </row>
    <row r="525" spans="1:10" ht="78.75" customHeight="1" x14ac:dyDescent="0.2">
      <c r="A525" s="9" t="s">
        <v>23</v>
      </c>
      <c r="B525" s="9" t="s">
        <v>517</v>
      </c>
      <c r="C525" s="9" t="s">
        <v>16</v>
      </c>
      <c r="D525" s="9" t="s">
        <v>11</v>
      </c>
      <c r="E525" s="24">
        <f t="shared" si="60"/>
        <v>2</v>
      </c>
      <c r="F525" s="24">
        <v>2</v>
      </c>
      <c r="G525" s="24"/>
      <c r="H525" s="24">
        <f>I525+J525</f>
        <v>2</v>
      </c>
      <c r="I525" s="24">
        <v>2</v>
      </c>
      <c r="J525" s="24"/>
    </row>
    <row r="526" spans="1:10" ht="159.75" customHeight="1" x14ac:dyDescent="0.2">
      <c r="A526" s="26" t="s">
        <v>721</v>
      </c>
      <c r="B526" s="18" t="s">
        <v>518</v>
      </c>
      <c r="C526" s="9"/>
      <c r="D526" s="9"/>
      <c r="E526" s="22">
        <f t="shared" si="60"/>
        <v>4818</v>
      </c>
      <c r="F526" s="23">
        <f>F527</f>
        <v>0</v>
      </c>
      <c r="G526" s="22">
        <f>G527</f>
        <v>4818</v>
      </c>
      <c r="H526" s="22">
        <f t="shared" si="59"/>
        <v>4949</v>
      </c>
      <c r="I526" s="23">
        <f>I527</f>
        <v>0</v>
      </c>
      <c r="J526" s="22">
        <f>J527</f>
        <v>4949</v>
      </c>
    </row>
    <row r="527" spans="1:10" ht="120.75" customHeight="1" x14ac:dyDescent="0.2">
      <c r="A527" s="7" t="s">
        <v>892</v>
      </c>
      <c r="B527" s="9" t="s">
        <v>519</v>
      </c>
      <c r="C527" s="9"/>
      <c r="D527" s="9"/>
      <c r="E527" s="24">
        <f t="shared" si="60"/>
        <v>4818</v>
      </c>
      <c r="F527" s="25">
        <f>F529+F528</f>
        <v>0</v>
      </c>
      <c r="G527" s="24">
        <f>G529+G528</f>
        <v>4818</v>
      </c>
      <c r="H527" s="24">
        <f t="shared" si="59"/>
        <v>4949</v>
      </c>
      <c r="I527" s="25">
        <f>I529+I528</f>
        <v>0</v>
      </c>
      <c r="J527" s="24">
        <f>J529+J528</f>
        <v>4949</v>
      </c>
    </row>
    <row r="528" spans="1:10" ht="90" customHeight="1" x14ac:dyDescent="0.2">
      <c r="A528" s="9" t="s">
        <v>23</v>
      </c>
      <c r="B528" s="9" t="s">
        <v>519</v>
      </c>
      <c r="C528" s="9" t="s">
        <v>16</v>
      </c>
      <c r="D528" s="9" t="s">
        <v>11</v>
      </c>
      <c r="E528" s="24">
        <f t="shared" si="60"/>
        <v>38</v>
      </c>
      <c r="F528" s="24"/>
      <c r="G528" s="24">
        <v>38</v>
      </c>
      <c r="H528" s="24">
        <f t="shared" si="59"/>
        <v>4910</v>
      </c>
      <c r="I528" s="24"/>
      <c r="J528" s="24">
        <v>4910</v>
      </c>
    </row>
    <row r="529" spans="1:10" ht="52.5" customHeight="1" x14ac:dyDescent="0.2">
      <c r="A529" s="7" t="s">
        <v>30</v>
      </c>
      <c r="B529" s="9" t="s">
        <v>519</v>
      </c>
      <c r="C529" s="9" t="s">
        <v>19</v>
      </c>
      <c r="D529" s="9" t="s">
        <v>11</v>
      </c>
      <c r="E529" s="24">
        <f t="shared" si="60"/>
        <v>4780</v>
      </c>
      <c r="F529" s="24"/>
      <c r="G529" s="24">
        <v>4780</v>
      </c>
      <c r="H529" s="24">
        <f t="shared" si="59"/>
        <v>39</v>
      </c>
      <c r="I529" s="24"/>
      <c r="J529" s="24">
        <v>39</v>
      </c>
    </row>
    <row r="530" spans="1:10" ht="157.15" customHeight="1" x14ac:dyDescent="0.2">
      <c r="A530" s="26" t="s">
        <v>722</v>
      </c>
      <c r="B530" s="18" t="s">
        <v>520</v>
      </c>
      <c r="C530" s="9"/>
      <c r="D530" s="9"/>
      <c r="E530" s="22">
        <f t="shared" si="60"/>
        <v>987</v>
      </c>
      <c r="F530" s="23">
        <f>-F531</f>
        <v>0</v>
      </c>
      <c r="G530" s="22">
        <f>G531</f>
        <v>987</v>
      </c>
      <c r="H530" s="22">
        <f t="shared" si="59"/>
        <v>1065</v>
      </c>
      <c r="I530" s="23">
        <f>-I531</f>
        <v>0</v>
      </c>
      <c r="J530" s="22">
        <f>J531</f>
        <v>1065</v>
      </c>
    </row>
    <row r="531" spans="1:10" ht="119.25" customHeight="1" x14ac:dyDescent="0.2">
      <c r="A531" s="7" t="s">
        <v>892</v>
      </c>
      <c r="B531" s="9" t="s">
        <v>521</v>
      </c>
      <c r="C531" s="9"/>
      <c r="D531" s="9"/>
      <c r="E531" s="24">
        <f t="shared" si="60"/>
        <v>987</v>
      </c>
      <c r="F531" s="24">
        <f>F533+F532</f>
        <v>0</v>
      </c>
      <c r="G531" s="24">
        <f>G533+G532</f>
        <v>987</v>
      </c>
      <c r="H531" s="24">
        <f t="shared" si="59"/>
        <v>1065</v>
      </c>
      <c r="I531" s="24">
        <f>I533+I532</f>
        <v>0</v>
      </c>
      <c r="J531" s="24">
        <f>J533+J532</f>
        <v>1065</v>
      </c>
    </row>
    <row r="532" spans="1:10" ht="85.5" customHeight="1" x14ac:dyDescent="0.2">
      <c r="A532" s="9" t="s">
        <v>23</v>
      </c>
      <c r="B532" s="9" t="s">
        <v>521</v>
      </c>
      <c r="C532" s="9" t="s">
        <v>16</v>
      </c>
      <c r="D532" s="9" t="s">
        <v>11</v>
      </c>
      <c r="E532" s="24">
        <f t="shared" si="60"/>
        <v>8</v>
      </c>
      <c r="F532" s="24"/>
      <c r="G532" s="24">
        <v>8</v>
      </c>
      <c r="H532" s="24">
        <f t="shared" si="59"/>
        <v>9</v>
      </c>
      <c r="I532" s="24"/>
      <c r="J532" s="24">
        <v>9</v>
      </c>
    </row>
    <row r="533" spans="1:10" ht="47.45" customHeight="1" x14ac:dyDescent="0.2">
      <c r="A533" s="7" t="s">
        <v>30</v>
      </c>
      <c r="B533" s="9" t="s">
        <v>521</v>
      </c>
      <c r="C533" s="9" t="s">
        <v>19</v>
      </c>
      <c r="D533" s="9" t="s">
        <v>11</v>
      </c>
      <c r="E533" s="24">
        <f t="shared" si="60"/>
        <v>979</v>
      </c>
      <c r="F533" s="24"/>
      <c r="G533" s="24">
        <v>979</v>
      </c>
      <c r="H533" s="24">
        <f t="shared" si="59"/>
        <v>1056</v>
      </c>
      <c r="I533" s="24"/>
      <c r="J533" s="24">
        <v>1056</v>
      </c>
    </row>
    <row r="534" spans="1:10" ht="142.5" customHeight="1" x14ac:dyDescent="0.2">
      <c r="A534" s="26" t="s">
        <v>723</v>
      </c>
      <c r="B534" s="18" t="s">
        <v>522</v>
      </c>
      <c r="C534" s="28"/>
      <c r="D534" s="18"/>
      <c r="E534" s="22">
        <f t="shared" si="60"/>
        <v>53759</v>
      </c>
      <c r="F534" s="23">
        <f>F535</f>
        <v>0</v>
      </c>
      <c r="G534" s="22">
        <f>G535</f>
        <v>53759</v>
      </c>
      <c r="H534" s="22">
        <f t="shared" si="59"/>
        <v>56475</v>
      </c>
      <c r="I534" s="23">
        <f>I535</f>
        <v>0</v>
      </c>
      <c r="J534" s="22">
        <f>J535</f>
        <v>56475</v>
      </c>
    </row>
    <row r="535" spans="1:10" ht="114" customHeight="1" x14ac:dyDescent="0.2">
      <c r="A535" s="7" t="s">
        <v>892</v>
      </c>
      <c r="B535" s="9" t="s">
        <v>523</v>
      </c>
      <c r="C535" s="9"/>
      <c r="D535" s="18"/>
      <c r="E535" s="24">
        <f t="shared" si="60"/>
        <v>53759</v>
      </c>
      <c r="F535" s="25">
        <f>F536</f>
        <v>0</v>
      </c>
      <c r="G535" s="24">
        <f>G536</f>
        <v>53759</v>
      </c>
      <c r="H535" s="24">
        <f t="shared" si="59"/>
        <v>56475</v>
      </c>
      <c r="I535" s="25">
        <f>I536</f>
        <v>0</v>
      </c>
      <c r="J535" s="24">
        <f>J536</f>
        <v>56475</v>
      </c>
    </row>
    <row r="536" spans="1:10" ht="99.75" customHeight="1" x14ac:dyDescent="0.2">
      <c r="A536" s="9" t="s">
        <v>21</v>
      </c>
      <c r="B536" s="9" t="s">
        <v>523</v>
      </c>
      <c r="C536" s="9" t="s">
        <v>17</v>
      </c>
      <c r="D536" s="9" t="s">
        <v>11</v>
      </c>
      <c r="E536" s="24">
        <f>F536+G536</f>
        <v>53759</v>
      </c>
      <c r="F536" s="25"/>
      <c r="G536" s="24">
        <v>53759</v>
      </c>
      <c r="H536" s="24">
        <f>I536+J536</f>
        <v>56475</v>
      </c>
      <c r="I536" s="25"/>
      <c r="J536" s="24">
        <v>56475</v>
      </c>
    </row>
    <row r="537" spans="1:10" ht="189" customHeight="1" x14ac:dyDescent="0.2">
      <c r="A537" s="26" t="s">
        <v>524</v>
      </c>
      <c r="B537" s="18" t="s">
        <v>525</v>
      </c>
      <c r="C537" s="9"/>
      <c r="D537" s="9"/>
      <c r="E537" s="22">
        <f t="shared" ref="E537:E602" si="61">F537+G537</f>
        <v>265</v>
      </c>
      <c r="F537" s="23">
        <f>F538</f>
        <v>0</v>
      </c>
      <c r="G537" s="22">
        <f>G538</f>
        <v>265</v>
      </c>
      <c r="H537" s="22">
        <f t="shared" ref="H537:H560" si="62">I537+J537</f>
        <v>275</v>
      </c>
      <c r="I537" s="23">
        <f>I538</f>
        <v>0</v>
      </c>
      <c r="J537" s="22">
        <f>J538</f>
        <v>275</v>
      </c>
    </row>
    <row r="538" spans="1:10" ht="113.25" customHeight="1" x14ac:dyDescent="0.2">
      <c r="A538" s="7" t="s">
        <v>892</v>
      </c>
      <c r="B538" s="9" t="s">
        <v>526</v>
      </c>
      <c r="C538" s="9"/>
      <c r="D538" s="9"/>
      <c r="E538" s="24">
        <f t="shared" si="61"/>
        <v>265</v>
      </c>
      <c r="F538" s="25">
        <f>F539+F540</f>
        <v>0</v>
      </c>
      <c r="G538" s="24">
        <f>G539+G540</f>
        <v>265</v>
      </c>
      <c r="H538" s="24">
        <f t="shared" si="62"/>
        <v>275</v>
      </c>
      <c r="I538" s="25">
        <f>I539+I540</f>
        <v>0</v>
      </c>
      <c r="J538" s="24">
        <f>J539+J540</f>
        <v>275</v>
      </c>
    </row>
    <row r="539" spans="1:10" ht="69" customHeight="1" x14ac:dyDescent="0.2">
      <c r="A539" s="9" t="s">
        <v>23</v>
      </c>
      <c r="B539" s="9" t="s">
        <v>526</v>
      </c>
      <c r="C539" s="9" t="s">
        <v>16</v>
      </c>
      <c r="D539" s="9" t="s">
        <v>11</v>
      </c>
      <c r="E539" s="24">
        <f t="shared" si="61"/>
        <v>3</v>
      </c>
      <c r="F539" s="24"/>
      <c r="G539" s="24">
        <v>3</v>
      </c>
      <c r="H539" s="24">
        <f t="shared" si="62"/>
        <v>3</v>
      </c>
      <c r="I539" s="24"/>
      <c r="J539" s="24">
        <v>3</v>
      </c>
    </row>
    <row r="540" spans="1:10" ht="49.5" customHeight="1" x14ac:dyDescent="0.2">
      <c r="A540" s="7" t="s">
        <v>30</v>
      </c>
      <c r="B540" s="9" t="s">
        <v>526</v>
      </c>
      <c r="C540" s="9" t="s">
        <v>19</v>
      </c>
      <c r="D540" s="9" t="s">
        <v>11</v>
      </c>
      <c r="E540" s="24">
        <f t="shared" si="61"/>
        <v>262</v>
      </c>
      <c r="F540" s="24"/>
      <c r="G540" s="24">
        <v>262</v>
      </c>
      <c r="H540" s="24">
        <f t="shared" si="62"/>
        <v>272</v>
      </c>
      <c r="I540" s="24"/>
      <c r="J540" s="24">
        <v>272</v>
      </c>
    </row>
    <row r="541" spans="1:10" ht="88.9" customHeight="1" x14ac:dyDescent="0.2">
      <c r="A541" s="26" t="s">
        <v>527</v>
      </c>
      <c r="B541" s="18" t="s">
        <v>528</v>
      </c>
      <c r="C541" s="9"/>
      <c r="D541" s="9"/>
      <c r="E541" s="22">
        <f t="shared" si="61"/>
        <v>407</v>
      </c>
      <c r="F541" s="23">
        <f>F542</f>
        <v>407</v>
      </c>
      <c r="G541" s="22">
        <f>G542</f>
        <v>0</v>
      </c>
      <c r="H541" s="22">
        <f t="shared" si="62"/>
        <v>407</v>
      </c>
      <c r="I541" s="23">
        <f>I542</f>
        <v>407</v>
      </c>
      <c r="J541" s="22">
        <f>J542</f>
        <v>0</v>
      </c>
    </row>
    <row r="542" spans="1:10" ht="30" customHeight="1" x14ac:dyDescent="0.2">
      <c r="A542" s="54" t="s">
        <v>129</v>
      </c>
      <c r="B542" s="9" t="s">
        <v>529</v>
      </c>
      <c r="C542" s="9"/>
      <c r="D542" s="9"/>
      <c r="E542" s="24">
        <f t="shared" si="61"/>
        <v>407</v>
      </c>
      <c r="F542" s="25">
        <f>F543</f>
        <v>407</v>
      </c>
      <c r="G542" s="24">
        <f>G543</f>
        <v>0</v>
      </c>
      <c r="H542" s="24">
        <f t="shared" si="62"/>
        <v>407</v>
      </c>
      <c r="I542" s="25">
        <f>I543</f>
        <v>407</v>
      </c>
      <c r="J542" s="24">
        <f>J543</f>
        <v>0</v>
      </c>
    </row>
    <row r="543" spans="1:10" ht="69.75" customHeight="1" x14ac:dyDescent="0.2">
      <c r="A543" s="9" t="s">
        <v>23</v>
      </c>
      <c r="B543" s="9" t="s">
        <v>529</v>
      </c>
      <c r="C543" s="9" t="s">
        <v>16</v>
      </c>
      <c r="D543" s="9" t="s">
        <v>11</v>
      </c>
      <c r="E543" s="24">
        <f t="shared" si="61"/>
        <v>407</v>
      </c>
      <c r="F543" s="24">
        <v>407</v>
      </c>
      <c r="G543" s="24"/>
      <c r="H543" s="24">
        <f>I543+J543</f>
        <v>407</v>
      </c>
      <c r="I543" s="24">
        <v>407</v>
      </c>
      <c r="J543" s="24"/>
    </row>
    <row r="544" spans="1:10" ht="174.75" customHeight="1" x14ac:dyDescent="0.2">
      <c r="A544" s="26" t="s">
        <v>530</v>
      </c>
      <c r="B544" s="18" t="s">
        <v>671</v>
      </c>
      <c r="C544" s="9"/>
      <c r="D544" s="9"/>
      <c r="E544" s="22">
        <f t="shared" si="61"/>
        <v>25.3</v>
      </c>
      <c r="F544" s="22">
        <f>F545</f>
        <v>25.3</v>
      </c>
      <c r="G544" s="22">
        <f>G545</f>
        <v>0</v>
      </c>
      <c r="H544" s="22">
        <f t="shared" si="62"/>
        <v>38.200000000000003</v>
      </c>
      <c r="I544" s="22">
        <f>I545</f>
        <v>38.200000000000003</v>
      </c>
      <c r="J544" s="22">
        <f>J545</f>
        <v>0</v>
      </c>
    </row>
    <row r="545" spans="1:10" ht="28.5" customHeight="1" x14ac:dyDescent="0.2">
      <c r="A545" s="7" t="s">
        <v>57</v>
      </c>
      <c r="B545" s="9" t="s">
        <v>672</v>
      </c>
      <c r="C545" s="9"/>
      <c r="D545" s="9"/>
      <c r="E545" s="24">
        <f t="shared" si="61"/>
        <v>25.3</v>
      </c>
      <c r="F545" s="24">
        <f>F546</f>
        <v>25.3</v>
      </c>
      <c r="G545" s="24">
        <f>G546</f>
        <v>0</v>
      </c>
      <c r="H545" s="24">
        <f t="shared" si="62"/>
        <v>38.200000000000003</v>
      </c>
      <c r="I545" s="24">
        <f>I546</f>
        <v>38.200000000000003</v>
      </c>
      <c r="J545" s="24">
        <f>J546</f>
        <v>0</v>
      </c>
    </row>
    <row r="546" spans="1:10" ht="71.25" customHeight="1" x14ac:dyDescent="0.2">
      <c r="A546" s="9" t="s">
        <v>23</v>
      </c>
      <c r="B546" s="9" t="s">
        <v>672</v>
      </c>
      <c r="C546" s="9" t="s">
        <v>16</v>
      </c>
      <c r="D546" s="9" t="s">
        <v>8</v>
      </c>
      <c r="E546" s="24">
        <f t="shared" si="61"/>
        <v>25.3</v>
      </c>
      <c r="F546" s="25">
        <v>25.3</v>
      </c>
      <c r="G546" s="24"/>
      <c r="H546" s="24">
        <f t="shared" si="62"/>
        <v>38.200000000000003</v>
      </c>
      <c r="I546" s="25">
        <v>38.200000000000003</v>
      </c>
      <c r="J546" s="24"/>
    </row>
    <row r="547" spans="1:10" ht="106.15" customHeight="1" x14ac:dyDescent="0.2">
      <c r="A547" s="26" t="s">
        <v>531</v>
      </c>
      <c r="B547" s="18" t="s">
        <v>532</v>
      </c>
      <c r="C547" s="9"/>
      <c r="D547" s="9"/>
      <c r="E547" s="22">
        <f t="shared" si="61"/>
        <v>1184.9000000000001</v>
      </c>
      <c r="F547" s="23">
        <f>F548</f>
        <v>0</v>
      </c>
      <c r="G547" s="22">
        <f>G548</f>
        <v>1184.9000000000001</v>
      </c>
      <c r="H547" s="22">
        <f t="shared" si="62"/>
        <v>1232.3</v>
      </c>
      <c r="I547" s="23">
        <f>I548</f>
        <v>0</v>
      </c>
      <c r="J547" s="22">
        <f>J548</f>
        <v>1232.3</v>
      </c>
    </row>
    <row r="548" spans="1:10" ht="102.6" customHeight="1" x14ac:dyDescent="0.2">
      <c r="A548" s="7" t="s">
        <v>960</v>
      </c>
      <c r="B548" s="9" t="s">
        <v>533</v>
      </c>
      <c r="C548" s="9"/>
      <c r="D548" s="9"/>
      <c r="E548" s="24">
        <f t="shared" si="61"/>
        <v>1184.9000000000001</v>
      </c>
      <c r="F548" s="25">
        <f>F549</f>
        <v>0</v>
      </c>
      <c r="G548" s="24">
        <f>G549</f>
        <v>1184.9000000000001</v>
      </c>
      <c r="H548" s="24">
        <f t="shared" si="62"/>
        <v>1232.3</v>
      </c>
      <c r="I548" s="25">
        <f>I549</f>
        <v>0</v>
      </c>
      <c r="J548" s="24">
        <f>J549</f>
        <v>1232.3</v>
      </c>
    </row>
    <row r="549" spans="1:10" ht="54.75" customHeight="1" x14ac:dyDescent="0.2">
      <c r="A549" s="7" t="s">
        <v>30</v>
      </c>
      <c r="B549" s="9" t="s">
        <v>533</v>
      </c>
      <c r="C549" s="9" t="s">
        <v>19</v>
      </c>
      <c r="D549" s="9" t="s">
        <v>8</v>
      </c>
      <c r="E549" s="24">
        <f t="shared" si="61"/>
        <v>1184.9000000000001</v>
      </c>
      <c r="F549" s="24"/>
      <c r="G549" s="24">
        <v>1184.9000000000001</v>
      </c>
      <c r="H549" s="24">
        <f>I549+J549</f>
        <v>1232.3</v>
      </c>
      <c r="I549" s="24"/>
      <c r="J549" s="24">
        <v>1232.3</v>
      </c>
    </row>
    <row r="550" spans="1:10" ht="209.25" customHeight="1" x14ac:dyDescent="0.2">
      <c r="A550" s="26" t="s">
        <v>534</v>
      </c>
      <c r="B550" s="18" t="s">
        <v>535</v>
      </c>
      <c r="C550" s="9"/>
      <c r="D550" s="9"/>
      <c r="E550" s="22">
        <f t="shared" si="61"/>
        <v>31643</v>
      </c>
      <c r="F550" s="23">
        <f>F551</f>
        <v>0</v>
      </c>
      <c r="G550" s="22">
        <f>G551</f>
        <v>31643</v>
      </c>
      <c r="H550" s="22">
        <f t="shared" si="62"/>
        <v>32909</v>
      </c>
      <c r="I550" s="23">
        <f>I551</f>
        <v>0</v>
      </c>
      <c r="J550" s="22">
        <f>J551</f>
        <v>32909</v>
      </c>
    </row>
    <row r="551" spans="1:10" ht="84" customHeight="1" x14ac:dyDescent="0.2">
      <c r="A551" s="8" t="s">
        <v>824</v>
      </c>
      <c r="B551" s="9" t="s">
        <v>536</v>
      </c>
      <c r="C551" s="9"/>
      <c r="D551" s="9"/>
      <c r="E551" s="24">
        <f t="shared" si="61"/>
        <v>31643</v>
      </c>
      <c r="F551" s="25">
        <f>F552</f>
        <v>0</v>
      </c>
      <c r="G551" s="24">
        <f>G552</f>
        <v>31643</v>
      </c>
      <c r="H551" s="24">
        <f t="shared" si="62"/>
        <v>32909</v>
      </c>
      <c r="I551" s="25">
        <f>I552</f>
        <v>0</v>
      </c>
      <c r="J551" s="24">
        <f>J552</f>
        <v>32909</v>
      </c>
    </row>
    <row r="552" spans="1:10" ht="54" customHeight="1" x14ac:dyDescent="0.2">
      <c r="A552" s="7" t="s">
        <v>30</v>
      </c>
      <c r="B552" s="9" t="s">
        <v>536</v>
      </c>
      <c r="C552" s="9" t="s">
        <v>19</v>
      </c>
      <c r="D552" s="9" t="s">
        <v>8</v>
      </c>
      <c r="E552" s="24">
        <f t="shared" si="61"/>
        <v>31643</v>
      </c>
      <c r="F552" s="24"/>
      <c r="G552" s="24">
        <v>31643</v>
      </c>
      <c r="H552" s="24">
        <f>I552+J552</f>
        <v>32909</v>
      </c>
      <c r="I552" s="24"/>
      <c r="J552" s="24">
        <v>32909</v>
      </c>
    </row>
    <row r="553" spans="1:10" ht="137.25" customHeight="1" x14ac:dyDescent="0.2">
      <c r="A553" s="26" t="s">
        <v>537</v>
      </c>
      <c r="B553" s="18" t="s">
        <v>538</v>
      </c>
      <c r="C553" s="9"/>
      <c r="D553" s="9"/>
      <c r="E553" s="22">
        <f t="shared" si="61"/>
        <v>5291</v>
      </c>
      <c r="F553" s="23">
        <f>F554</f>
        <v>0</v>
      </c>
      <c r="G553" s="22">
        <f>G554</f>
        <v>5291</v>
      </c>
      <c r="H553" s="22">
        <f t="shared" si="62"/>
        <v>5504</v>
      </c>
      <c r="I553" s="23">
        <f>I554</f>
        <v>0</v>
      </c>
      <c r="J553" s="22">
        <f>J554</f>
        <v>5504</v>
      </c>
    </row>
    <row r="554" spans="1:10" ht="67.5" customHeight="1" x14ac:dyDescent="0.2">
      <c r="A554" s="8" t="s">
        <v>825</v>
      </c>
      <c r="B554" s="9" t="s">
        <v>692</v>
      </c>
      <c r="C554" s="9"/>
      <c r="D554" s="9"/>
      <c r="E554" s="24">
        <f t="shared" si="61"/>
        <v>5291</v>
      </c>
      <c r="F554" s="25">
        <f>F555</f>
        <v>0</v>
      </c>
      <c r="G554" s="24">
        <f>G555</f>
        <v>5291</v>
      </c>
      <c r="H554" s="24">
        <f t="shared" si="62"/>
        <v>5504</v>
      </c>
      <c r="I554" s="25">
        <f>I555</f>
        <v>0</v>
      </c>
      <c r="J554" s="24">
        <f>J555</f>
        <v>5504</v>
      </c>
    </row>
    <row r="555" spans="1:10" ht="48.75" customHeight="1" x14ac:dyDescent="0.2">
      <c r="A555" s="7" t="s">
        <v>30</v>
      </c>
      <c r="B555" s="9" t="s">
        <v>692</v>
      </c>
      <c r="C555" s="9" t="s">
        <v>19</v>
      </c>
      <c r="D555" s="9" t="s">
        <v>8</v>
      </c>
      <c r="E555" s="24">
        <f t="shared" si="61"/>
        <v>5291</v>
      </c>
      <c r="F555" s="24"/>
      <c r="G555" s="24">
        <v>5291</v>
      </c>
      <c r="H555" s="24">
        <f>I555+J555</f>
        <v>5504</v>
      </c>
      <c r="I555" s="24"/>
      <c r="J555" s="24">
        <v>5504</v>
      </c>
    </row>
    <row r="556" spans="1:10" ht="120" customHeight="1" x14ac:dyDescent="0.2">
      <c r="A556" s="26" t="s">
        <v>539</v>
      </c>
      <c r="B556" s="18" t="s">
        <v>540</v>
      </c>
      <c r="C556" s="9"/>
      <c r="D556" s="9"/>
      <c r="E556" s="22">
        <f t="shared" si="61"/>
        <v>18380</v>
      </c>
      <c r="F556" s="23">
        <f>F557</f>
        <v>0</v>
      </c>
      <c r="G556" s="22">
        <f>G557</f>
        <v>18380</v>
      </c>
      <c r="H556" s="22">
        <f t="shared" si="62"/>
        <v>19500</v>
      </c>
      <c r="I556" s="23">
        <f>I557</f>
        <v>0</v>
      </c>
      <c r="J556" s="22">
        <f>J557</f>
        <v>19500</v>
      </c>
    </row>
    <row r="557" spans="1:10" ht="127.5" customHeight="1" x14ac:dyDescent="0.2">
      <c r="A557" s="7" t="s">
        <v>961</v>
      </c>
      <c r="B557" s="9" t="s">
        <v>541</v>
      </c>
      <c r="C557" s="9"/>
      <c r="D557" s="9"/>
      <c r="E557" s="24">
        <f t="shared" si="61"/>
        <v>18380</v>
      </c>
      <c r="F557" s="25">
        <f>F558</f>
        <v>0</v>
      </c>
      <c r="G557" s="24">
        <f>G558</f>
        <v>18380</v>
      </c>
      <c r="H557" s="24">
        <f t="shared" si="62"/>
        <v>19500</v>
      </c>
      <c r="I557" s="25">
        <f>I558</f>
        <v>0</v>
      </c>
      <c r="J557" s="24">
        <f>J558</f>
        <v>19500</v>
      </c>
    </row>
    <row r="558" spans="1:10" ht="54.75" customHeight="1" x14ac:dyDescent="0.2">
      <c r="A558" s="7" t="s">
        <v>30</v>
      </c>
      <c r="B558" s="9" t="s">
        <v>541</v>
      </c>
      <c r="C558" s="9" t="s">
        <v>19</v>
      </c>
      <c r="D558" s="9" t="s">
        <v>8</v>
      </c>
      <c r="E558" s="24">
        <f t="shared" si="61"/>
        <v>18380</v>
      </c>
      <c r="F558" s="24"/>
      <c r="G558" s="24">
        <v>18380</v>
      </c>
      <c r="H558" s="24">
        <f>I558+J558</f>
        <v>19500</v>
      </c>
      <c r="I558" s="24"/>
      <c r="J558" s="24">
        <v>19500</v>
      </c>
    </row>
    <row r="559" spans="1:10" ht="173.25" customHeight="1" x14ac:dyDescent="0.2">
      <c r="A559" s="18" t="s">
        <v>530</v>
      </c>
      <c r="B559" s="18" t="s">
        <v>542</v>
      </c>
      <c r="C559" s="9"/>
      <c r="D559" s="9"/>
      <c r="E559" s="22">
        <f t="shared" si="61"/>
        <v>766</v>
      </c>
      <c r="F559" s="23">
        <f>F560+F562</f>
        <v>0</v>
      </c>
      <c r="G559" s="23">
        <f>G560+G562</f>
        <v>766</v>
      </c>
      <c r="H559" s="22">
        <f t="shared" si="62"/>
        <v>882</v>
      </c>
      <c r="I559" s="23">
        <f>I560+I562</f>
        <v>0</v>
      </c>
      <c r="J559" s="23">
        <f>J560+J562</f>
        <v>882</v>
      </c>
    </row>
    <row r="560" spans="1:10" ht="252.75" customHeight="1" x14ac:dyDescent="0.2">
      <c r="A560" s="7" t="s">
        <v>962</v>
      </c>
      <c r="B560" s="9" t="s">
        <v>913</v>
      </c>
      <c r="C560" s="9"/>
      <c r="D560" s="9"/>
      <c r="E560" s="24">
        <f t="shared" si="61"/>
        <v>538</v>
      </c>
      <c r="F560" s="25">
        <f>F561</f>
        <v>0</v>
      </c>
      <c r="G560" s="25">
        <f>G561</f>
        <v>538</v>
      </c>
      <c r="H560" s="24">
        <f t="shared" si="62"/>
        <v>538</v>
      </c>
      <c r="I560" s="25">
        <f>I561</f>
        <v>0</v>
      </c>
      <c r="J560" s="25">
        <f>J561</f>
        <v>538</v>
      </c>
    </row>
    <row r="561" spans="1:10" ht="56.25" customHeight="1" x14ac:dyDescent="0.2">
      <c r="A561" s="7" t="s">
        <v>30</v>
      </c>
      <c r="B561" s="9" t="s">
        <v>913</v>
      </c>
      <c r="C561" s="9" t="s">
        <v>19</v>
      </c>
      <c r="D561" s="9" t="s">
        <v>8</v>
      </c>
      <c r="E561" s="24">
        <f t="shared" si="61"/>
        <v>538</v>
      </c>
      <c r="F561" s="24"/>
      <c r="G561" s="24">
        <v>538</v>
      </c>
      <c r="H561" s="24">
        <f>I561+J561</f>
        <v>538</v>
      </c>
      <c r="I561" s="24"/>
      <c r="J561" s="24">
        <v>538</v>
      </c>
    </row>
    <row r="562" spans="1:10" ht="276" customHeight="1" x14ac:dyDescent="0.2">
      <c r="A562" s="7" t="s">
        <v>904</v>
      </c>
      <c r="B562" s="9" t="s">
        <v>905</v>
      </c>
      <c r="C562" s="9"/>
      <c r="D562" s="9"/>
      <c r="E562" s="24">
        <f>F562+G562</f>
        <v>228</v>
      </c>
      <c r="F562" s="24">
        <f>F563</f>
        <v>0</v>
      </c>
      <c r="G562" s="24">
        <f>G563</f>
        <v>228</v>
      </c>
      <c r="H562" s="24">
        <f>I562+J562</f>
        <v>344</v>
      </c>
      <c r="I562" s="24">
        <f>I563</f>
        <v>0</v>
      </c>
      <c r="J562" s="24">
        <f>J563</f>
        <v>344</v>
      </c>
    </row>
    <row r="563" spans="1:10" ht="61.5" customHeight="1" x14ac:dyDescent="0.2">
      <c r="A563" s="9" t="s">
        <v>23</v>
      </c>
      <c r="B563" s="9" t="s">
        <v>905</v>
      </c>
      <c r="C563" s="9" t="s">
        <v>16</v>
      </c>
      <c r="D563" s="9" t="s">
        <v>8</v>
      </c>
      <c r="E563" s="24">
        <f>F563+G563</f>
        <v>228</v>
      </c>
      <c r="F563" s="24"/>
      <c r="G563" s="24">
        <v>228</v>
      </c>
      <c r="H563" s="24">
        <f>I563+J563</f>
        <v>344</v>
      </c>
      <c r="I563" s="24"/>
      <c r="J563" s="24">
        <v>344</v>
      </c>
    </row>
    <row r="564" spans="1:10" ht="84.75" customHeight="1" x14ac:dyDescent="0.2">
      <c r="A564" s="17" t="s">
        <v>543</v>
      </c>
      <c r="B564" s="18" t="s">
        <v>544</v>
      </c>
      <c r="C564" s="9"/>
      <c r="D564" s="9"/>
      <c r="E564" s="22">
        <f t="shared" si="61"/>
        <v>5424</v>
      </c>
      <c r="F564" s="22">
        <f>F565+F568+F573+F576</f>
        <v>4168</v>
      </c>
      <c r="G564" s="22">
        <f>G565+G568+G573+G576</f>
        <v>1256</v>
      </c>
      <c r="H564" s="22">
        <f t="shared" ref="H564:H577" si="63">I564+J564</f>
        <v>5111</v>
      </c>
      <c r="I564" s="22">
        <f>I565+I568+I573+I576</f>
        <v>3855</v>
      </c>
      <c r="J564" s="22">
        <f>J565+J568+J573+J576</f>
        <v>1256</v>
      </c>
    </row>
    <row r="565" spans="1:10" ht="137.25" customHeight="1" x14ac:dyDescent="0.2">
      <c r="A565" s="17" t="s">
        <v>545</v>
      </c>
      <c r="B565" s="18" t="s">
        <v>546</v>
      </c>
      <c r="C565" s="9"/>
      <c r="D565" s="9"/>
      <c r="E565" s="22">
        <f t="shared" si="61"/>
        <v>3635</v>
      </c>
      <c r="F565" s="23">
        <f>F566</f>
        <v>3635</v>
      </c>
      <c r="G565" s="22">
        <f>G566</f>
        <v>0</v>
      </c>
      <c r="H565" s="22">
        <f t="shared" si="63"/>
        <v>3322</v>
      </c>
      <c r="I565" s="23">
        <f>I566</f>
        <v>3322</v>
      </c>
      <c r="J565" s="22">
        <f>J566</f>
        <v>0</v>
      </c>
    </row>
    <row r="566" spans="1:10" ht="93" customHeight="1" x14ac:dyDescent="0.2">
      <c r="A566" s="7" t="s">
        <v>55</v>
      </c>
      <c r="B566" s="9" t="s">
        <v>547</v>
      </c>
      <c r="C566" s="9"/>
      <c r="D566" s="9"/>
      <c r="E566" s="24">
        <f t="shared" si="61"/>
        <v>3635</v>
      </c>
      <c r="F566" s="25">
        <f>F567</f>
        <v>3635</v>
      </c>
      <c r="G566" s="24">
        <f>G567</f>
        <v>0</v>
      </c>
      <c r="H566" s="24">
        <f t="shared" si="63"/>
        <v>3322</v>
      </c>
      <c r="I566" s="25">
        <f>I567</f>
        <v>3322</v>
      </c>
      <c r="J566" s="24">
        <f>J567</f>
        <v>0</v>
      </c>
    </row>
    <row r="567" spans="1:10" ht="101.25" customHeight="1" x14ac:dyDescent="0.2">
      <c r="A567" s="9" t="s">
        <v>21</v>
      </c>
      <c r="B567" s="9" t="s">
        <v>547</v>
      </c>
      <c r="C567" s="9" t="s">
        <v>17</v>
      </c>
      <c r="D567" s="9" t="s">
        <v>492</v>
      </c>
      <c r="E567" s="24">
        <f t="shared" si="61"/>
        <v>3635</v>
      </c>
      <c r="F567" s="24">
        <v>3635</v>
      </c>
      <c r="G567" s="24"/>
      <c r="H567" s="24">
        <f>I567+J567</f>
        <v>3322</v>
      </c>
      <c r="I567" s="24">
        <v>3322</v>
      </c>
      <c r="J567" s="24"/>
    </row>
    <row r="568" spans="1:10" ht="191.25" customHeight="1" x14ac:dyDescent="0.2">
      <c r="A568" s="26" t="s">
        <v>548</v>
      </c>
      <c r="B568" s="18" t="s">
        <v>549</v>
      </c>
      <c r="C568" s="9"/>
      <c r="D568" s="9"/>
      <c r="E568" s="22">
        <f t="shared" si="61"/>
        <v>118</v>
      </c>
      <c r="F568" s="22">
        <f>F571+F569</f>
        <v>118</v>
      </c>
      <c r="G568" s="22">
        <f>G571+G569</f>
        <v>0</v>
      </c>
      <c r="H568" s="22">
        <f t="shared" si="63"/>
        <v>118</v>
      </c>
      <c r="I568" s="22">
        <f>I571+I569</f>
        <v>118</v>
      </c>
      <c r="J568" s="22">
        <f>J571+J569</f>
        <v>0</v>
      </c>
    </row>
    <row r="569" spans="1:10" ht="72.75" customHeight="1" x14ac:dyDescent="0.2">
      <c r="A569" s="7" t="s">
        <v>393</v>
      </c>
      <c r="B569" s="9" t="s">
        <v>729</v>
      </c>
      <c r="C569" s="9"/>
      <c r="D569" s="9"/>
      <c r="E569" s="24">
        <f t="shared" si="61"/>
        <v>1</v>
      </c>
      <c r="F569" s="24">
        <f>F570</f>
        <v>1</v>
      </c>
      <c r="G569" s="24">
        <f>G570</f>
        <v>0</v>
      </c>
      <c r="H569" s="24">
        <f t="shared" si="63"/>
        <v>1</v>
      </c>
      <c r="I569" s="24">
        <f>I570</f>
        <v>1</v>
      </c>
      <c r="J569" s="24">
        <f>J570</f>
        <v>0</v>
      </c>
    </row>
    <row r="570" spans="1:10" ht="74.25" customHeight="1" x14ac:dyDescent="0.2">
      <c r="A570" s="9" t="s">
        <v>23</v>
      </c>
      <c r="B570" s="9" t="s">
        <v>729</v>
      </c>
      <c r="C570" s="9" t="s">
        <v>16</v>
      </c>
      <c r="D570" s="9" t="s">
        <v>11</v>
      </c>
      <c r="E570" s="24">
        <f t="shared" si="61"/>
        <v>1</v>
      </c>
      <c r="F570" s="25">
        <v>1</v>
      </c>
      <c r="G570" s="22"/>
      <c r="H570" s="24">
        <f t="shared" si="63"/>
        <v>1</v>
      </c>
      <c r="I570" s="25">
        <v>1</v>
      </c>
      <c r="J570" s="22"/>
    </row>
    <row r="571" spans="1:10" ht="112.5" customHeight="1" x14ac:dyDescent="0.2">
      <c r="A571" s="7" t="s">
        <v>690</v>
      </c>
      <c r="B571" s="9" t="s">
        <v>691</v>
      </c>
      <c r="C571" s="9"/>
      <c r="D571" s="9"/>
      <c r="E571" s="24">
        <f t="shared" si="61"/>
        <v>117</v>
      </c>
      <c r="F571" s="25">
        <f>F572</f>
        <v>117</v>
      </c>
      <c r="G571" s="24">
        <f>G572</f>
        <v>0</v>
      </c>
      <c r="H571" s="24">
        <f t="shared" si="63"/>
        <v>117</v>
      </c>
      <c r="I571" s="25">
        <f>I572</f>
        <v>117</v>
      </c>
      <c r="J571" s="24">
        <f>J572</f>
        <v>0</v>
      </c>
    </row>
    <row r="572" spans="1:10" ht="59.25" customHeight="1" x14ac:dyDescent="0.2">
      <c r="A572" s="7" t="s">
        <v>30</v>
      </c>
      <c r="B572" s="9" t="s">
        <v>691</v>
      </c>
      <c r="C572" s="9" t="s">
        <v>19</v>
      </c>
      <c r="D572" s="9" t="s">
        <v>11</v>
      </c>
      <c r="E572" s="24">
        <f t="shared" si="61"/>
        <v>117</v>
      </c>
      <c r="F572" s="24">
        <v>117</v>
      </c>
      <c r="G572" s="24"/>
      <c r="H572" s="24">
        <f>I572+J572</f>
        <v>117</v>
      </c>
      <c r="I572" s="24">
        <v>117</v>
      </c>
      <c r="J572" s="24"/>
    </row>
    <row r="573" spans="1:10" ht="103.5" customHeight="1" x14ac:dyDescent="0.2">
      <c r="A573" s="26" t="s">
        <v>550</v>
      </c>
      <c r="B573" s="18" t="s">
        <v>551</v>
      </c>
      <c r="C573" s="9"/>
      <c r="D573" s="9"/>
      <c r="E573" s="22">
        <f t="shared" si="61"/>
        <v>352</v>
      </c>
      <c r="F573" s="23">
        <f>F574</f>
        <v>352</v>
      </c>
      <c r="G573" s="22">
        <f>G574</f>
        <v>0</v>
      </c>
      <c r="H573" s="22">
        <f t="shared" si="63"/>
        <v>352</v>
      </c>
      <c r="I573" s="23">
        <f>I574</f>
        <v>352</v>
      </c>
      <c r="J573" s="22">
        <f>J574</f>
        <v>0</v>
      </c>
    </row>
    <row r="574" spans="1:10" ht="32.25" customHeight="1" x14ac:dyDescent="0.2">
      <c r="A574" s="54" t="s">
        <v>69</v>
      </c>
      <c r="B574" s="9" t="s">
        <v>552</v>
      </c>
      <c r="C574" s="9"/>
      <c r="D574" s="9"/>
      <c r="E574" s="24">
        <f t="shared" si="61"/>
        <v>352</v>
      </c>
      <c r="F574" s="25">
        <f>F575</f>
        <v>352</v>
      </c>
      <c r="G574" s="24">
        <f>G575</f>
        <v>0</v>
      </c>
      <c r="H574" s="24">
        <f t="shared" si="63"/>
        <v>352</v>
      </c>
      <c r="I574" s="25">
        <f>I575</f>
        <v>352</v>
      </c>
      <c r="J574" s="24">
        <f>J575</f>
        <v>0</v>
      </c>
    </row>
    <row r="575" spans="1:10" ht="71.25" customHeight="1" x14ac:dyDescent="0.2">
      <c r="A575" s="9" t="s">
        <v>23</v>
      </c>
      <c r="B575" s="9" t="s">
        <v>552</v>
      </c>
      <c r="C575" s="9" t="s">
        <v>16</v>
      </c>
      <c r="D575" s="9" t="s">
        <v>11</v>
      </c>
      <c r="E575" s="24">
        <f t="shared" si="61"/>
        <v>352</v>
      </c>
      <c r="F575" s="24">
        <v>352</v>
      </c>
      <c r="G575" s="24"/>
      <c r="H575" s="24">
        <f>I575+J575</f>
        <v>352</v>
      </c>
      <c r="I575" s="24">
        <v>352</v>
      </c>
      <c r="J575" s="24"/>
    </row>
    <row r="576" spans="1:10" ht="98.25" customHeight="1" x14ac:dyDescent="0.2">
      <c r="A576" s="26" t="s">
        <v>724</v>
      </c>
      <c r="B576" s="18" t="s">
        <v>673</v>
      </c>
      <c r="C576" s="9"/>
      <c r="D576" s="9"/>
      <c r="E576" s="22">
        <f t="shared" si="61"/>
        <v>1319</v>
      </c>
      <c r="F576" s="22">
        <f>F577</f>
        <v>63</v>
      </c>
      <c r="G576" s="22">
        <f>G577</f>
        <v>1256</v>
      </c>
      <c r="H576" s="22">
        <f t="shared" si="63"/>
        <v>1319</v>
      </c>
      <c r="I576" s="22">
        <f>I577</f>
        <v>63</v>
      </c>
      <c r="J576" s="22">
        <f>J577</f>
        <v>1256</v>
      </c>
    </row>
    <row r="577" spans="1:10" ht="171" customHeight="1" x14ac:dyDescent="0.2">
      <c r="A577" s="9" t="s">
        <v>963</v>
      </c>
      <c r="B577" s="9" t="s">
        <v>674</v>
      </c>
      <c r="C577" s="9"/>
      <c r="D577" s="9"/>
      <c r="E577" s="24">
        <f t="shared" si="61"/>
        <v>1319</v>
      </c>
      <c r="F577" s="24">
        <f>F578</f>
        <v>63</v>
      </c>
      <c r="G577" s="24">
        <f>G578</f>
        <v>1256</v>
      </c>
      <c r="H577" s="24">
        <f t="shared" si="63"/>
        <v>1319</v>
      </c>
      <c r="I577" s="24">
        <f>I578</f>
        <v>63</v>
      </c>
      <c r="J577" s="24">
        <f>J578</f>
        <v>1256</v>
      </c>
    </row>
    <row r="578" spans="1:10" ht="104.25" customHeight="1" x14ac:dyDescent="0.2">
      <c r="A578" s="9" t="s">
        <v>21</v>
      </c>
      <c r="B578" s="9" t="s">
        <v>674</v>
      </c>
      <c r="C578" s="9" t="s">
        <v>17</v>
      </c>
      <c r="D578" s="9" t="s">
        <v>38</v>
      </c>
      <c r="E578" s="24">
        <f>F578+G578</f>
        <v>1319</v>
      </c>
      <c r="F578" s="24">
        <f>154-91</f>
        <v>63</v>
      </c>
      <c r="G578" s="24">
        <f>3072-1816</f>
        <v>1256</v>
      </c>
      <c r="H578" s="24">
        <f>I578+J578</f>
        <v>1319</v>
      </c>
      <c r="I578" s="24">
        <f>154-91</f>
        <v>63</v>
      </c>
      <c r="J578" s="24">
        <f>3072-1816</f>
        <v>1256</v>
      </c>
    </row>
    <row r="579" spans="1:10" ht="104.25" customHeight="1" x14ac:dyDescent="0.2">
      <c r="A579" s="17" t="s">
        <v>553</v>
      </c>
      <c r="B579" s="18" t="s">
        <v>554</v>
      </c>
      <c r="C579" s="9"/>
      <c r="D579" s="9"/>
      <c r="E579" s="22">
        <f t="shared" si="61"/>
        <v>3900</v>
      </c>
      <c r="F579" s="23">
        <f t="shared" ref="F579:J581" si="64">F580</f>
        <v>3900</v>
      </c>
      <c r="G579" s="22">
        <f t="shared" si="64"/>
        <v>0</v>
      </c>
      <c r="H579" s="22">
        <f t="shared" ref="H579:H598" si="65">I579+J579</f>
        <v>3900</v>
      </c>
      <c r="I579" s="23">
        <f t="shared" si="64"/>
        <v>3900</v>
      </c>
      <c r="J579" s="22">
        <f t="shared" si="64"/>
        <v>0</v>
      </c>
    </row>
    <row r="580" spans="1:10" ht="154.5" customHeight="1" x14ac:dyDescent="0.2">
      <c r="A580" s="26" t="s">
        <v>555</v>
      </c>
      <c r="B580" s="18" t="s">
        <v>556</v>
      </c>
      <c r="C580" s="9"/>
      <c r="D580" s="9"/>
      <c r="E580" s="22">
        <f t="shared" si="61"/>
        <v>3900</v>
      </c>
      <c r="F580" s="23">
        <f t="shared" si="64"/>
        <v>3900</v>
      </c>
      <c r="G580" s="22">
        <f t="shared" si="64"/>
        <v>0</v>
      </c>
      <c r="H580" s="22">
        <f t="shared" si="65"/>
        <v>3900</v>
      </c>
      <c r="I580" s="23">
        <f t="shared" si="64"/>
        <v>3900</v>
      </c>
      <c r="J580" s="22">
        <f t="shared" si="64"/>
        <v>0</v>
      </c>
    </row>
    <row r="581" spans="1:10" ht="139.5" customHeight="1" x14ac:dyDescent="0.2">
      <c r="A581" s="8" t="s">
        <v>857</v>
      </c>
      <c r="B581" s="9" t="s">
        <v>557</v>
      </c>
      <c r="C581" s="9"/>
      <c r="D581" s="9"/>
      <c r="E581" s="24">
        <f t="shared" si="61"/>
        <v>3900</v>
      </c>
      <c r="F581" s="25">
        <f t="shared" si="64"/>
        <v>3900</v>
      </c>
      <c r="G581" s="24">
        <f t="shared" si="64"/>
        <v>0</v>
      </c>
      <c r="H581" s="24">
        <f t="shared" si="65"/>
        <v>3900</v>
      </c>
      <c r="I581" s="25">
        <f t="shared" si="64"/>
        <v>3900</v>
      </c>
      <c r="J581" s="24">
        <f t="shared" si="64"/>
        <v>0</v>
      </c>
    </row>
    <row r="582" spans="1:10" ht="103.5" customHeight="1" x14ac:dyDescent="0.2">
      <c r="A582" s="9" t="s">
        <v>21</v>
      </c>
      <c r="B582" s="9" t="s">
        <v>557</v>
      </c>
      <c r="C582" s="9" t="s">
        <v>17</v>
      </c>
      <c r="D582" s="9" t="s">
        <v>38</v>
      </c>
      <c r="E582" s="24">
        <f t="shared" si="61"/>
        <v>3900</v>
      </c>
      <c r="F582" s="24">
        <v>3900</v>
      </c>
      <c r="G582" s="24"/>
      <c r="H582" s="24">
        <f>I582+J582</f>
        <v>3900</v>
      </c>
      <c r="I582" s="24">
        <v>3900</v>
      </c>
      <c r="J582" s="24"/>
    </row>
    <row r="583" spans="1:10" ht="138.6" customHeight="1" x14ac:dyDescent="0.2">
      <c r="A583" s="17" t="s">
        <v>753</v>
      </c>
      <c r="B583" s="18" t="s">
        <v>558</v>
      </c>
      <c r="C583" s="9"/>
      <c r="D583" s="9"/>
      <c r="E583" s="22">
        <f t="shared" si="61"/>
        <v>51339</v>
      </c>
      <c r="F583" s="23">
        <f>F584+F587+F591+F596+F599+F603+F607</f>
        <v>4073</v>
      </c>
      <c r="G583" s="22">
        <f>G584+G587+G591+G596+G599+G603+G607</f>
        <v>47266</v>
      </c>
      <c r="H583" s="22">
        <f t="shared" si="65"/>
        <v>52935</v>
      </c>
      <c r="I583" s="23">
        <f>I584+I587+I591+I596+I599+I603+I607</f>
        <v>4073</v>
      </c>
      <c r="J583" s="22">
        <f>J584+J587+J591+J596+J599+J603+J607</f>
        <v>48862</v>
      </c>
    </row>
    <row r="584" spans="1:10" ht="240" customHeight="1" x14ac:dyDescent="0.2">
      <c r="A584" s="26" t="s">
        <v>559</v>
      </c>
      <c r="B584" s="18" t="s">
        <v>560</v>
      </c>
      <c r="C584" s="9"/>
      <c r="D584" s="9"/>
      <c r="E584" s="22">
        <f t="shared" si="61"/>
        <v>2716</v>
      </c>
      <c r="F584" s="23">
        <f>F585</f>
        <v>2716</v>
      </c>
      <c r="G584" s="22">
        <f>G585</f>
        <v>0</v>
      </c>
      <c r="H584" s="22">
        <f t="shared" si="65"/>
        <v>2716</v>
      </c>
      <c r="I584" s="23">
        <f>I585</f>
        <v>2716</v>
      </c>
      <c r="J584" s="22">
        <f>J585</f>
        <v>0</v>
      </c>
    </row>
    <row r="585" spans="1:10" ht="66.75" customHeight="1" x14ac:dyDescent="0.2">
      <c r="A585" s="7" t="s">
        <v>77</v>
      </c>
      <c r="B585" s="9" t="s">
        <v>561</v>
      </c>
      <c r="C585" s="9"/>
      <c r="D585" s="9"/>
      <c r="E585" s="24">
        <f t="shared" si="61"/>
        <v>2716</v>
      </c>
      <c r="F585" s="25">
        <f>F586</f>
        <v>2716</v>
      </c>
      <c r="G585" s="24">
        <f>G586</f>
        <v>0</v>
      </c>
      <c r="H585" s="24">
        <f t="shared" si="65"/>
        <v>2716</v>
      </c>
      <c r="I585" s="25">
        <f>I586</f>
        <v>2716</v>
      </c>
      <c r="J585" s="24">
        <f>J586</f>
        <v>0</v>
      </c>
    </row>
    <row r="586" spans="1:10" ht="183.75" customHeight="1" x14ac:dyDescent="0.2">
      <c r="A586" s="8" t="s">
        <v>25</v>
      </c>
      <c r="B586" s="9" t="s">
        <v>561</v>
      </c>
      <c r="C586" s="9" t="s">
        <v>15</v>
      </c>
      <c r="D586" s="9" t="s">
        <v>38</v>
      </c>
      <c r="E586" s="24">
        <f t="shared" si="61"/>
        <v>2716</v>
      </c>
      <c r="F586" s="24">
        <v>2716</v>
      </c>
      <c r="G586" s="24"/>
      <c r="H586" s="24">
        <f>I586+J586</f>
        <v>2716</v>
      </c>
      <c r="I586" s="24">
        <v>2716</v>
      </c>
      <c r="J586" s="24"/>
    </row>
    <row r="587" spans="1:10" ht="220.15" customHeight="1" x14ac:dyDescent="0.2">
      <c r="A587" s="26" t="s">
        <v>562</v>
      </c>
      <c r="B587" s="18" t="s">
        <v>563</v>
      </c>
      <c r="C587" s="9"/>
      <c r="D587" s="9"/>
      <c r="E587" s="22">
        <f t="shared" si="61"/>
        <v>1357</v>
      </c>
      <c r="F587" s="23">
        <f>F588</f>
        <v>1357</v>
      </c>
      <c r="G587" s="22">
        <f>G588</f>
        <v>0</v>
      </c>
      <c r="H587" s="22">
        <f t="shared" si="65"/>
        <v>1357</v>
      </c>
      <c r="I587" s="23">
        <f>I588</f>
        <v>1357</v>
      </c>
      <c r="J587" s="22">
        <f>J588</f>
        <v>0</v>
      </c>
    </row>
    <row r="588" spans="1:10" ht="90.75" customHeight="1" x14ac:dyDescent="0.2">
      <c r="A588" s="7" t="s">
        <v>55</v>
      </c>
      <c r="B588" s="9" t="s">
        <v>564</v>
      </c>
      <c r="C588" s="9"/>
      <c r="D588" s="9"/>
      <c r="E588" s="24">
        <f t="shared" si="61"/>
        <v>1357</v>
      </c>
      <c r="F588" s="25">
        <f>F589+F590</f>
        <v>1357</v>
      </c>
      <c r="G588" s="24">
        <f>G589+G590</f>
        <v>0</v>
      </c>
      <c r="H588" s="24">
        <f t="shared" si="65"/>
        <v>1357</v>
      </c>
      <c r="I588" s="25">
        <f>I589+I590</f>
        <v>1357</v>
      </c>
      <c r="J588" s="24">
        <f>J589+J590</f>
        <v>0</v>
      </c>
    </row>
    <row r="589" spans="1:10" ht="194.25" customHeight="1" x14ac:dyDescent="0.2">
      <c r="A589" s="8" t="s">
        <v>25</v>
      </c>
      <c r="B589" s="9" t="s">
        <v>564</v>
      </c>
      <c r="C589" s="9" t="s">
        <v>15</v>
      </c>
      <c r="D589" s="9" t="s">
        <v>38</v>
      </c>
      <c r="E589" s="24">
        <f t="shared" si="61"/>
        <v>1312</v>
      </c>
      <c r="F589" s="24">
        <v>1312</v>
      </c>
      <c r="G589" s="24"/>
      <c r="H589" s="24">
        <f t="shared" si="65"/>
        <v>1312</v>
      </c>
      <c r="I589" s="24">
        <v>1312</v>
      </c>
      <c r="J589" s="24"/>
    </row>
    <row r="590" spans="1:10" ht="68.25" customHeight="1" x14ac:dyDescent="0.2">
      <c r="A590" s="9" t="s">
        <v>23</v>
      </c>
      <c r="B590" s="9" t="s">
        <v>564</v>
      </c>
      <c r="C590" s="9" t="s">
        <v>16</v>
      </c>
      <c r="D590" s="9" t="s">
        <v>38</v>
      </c>
      <c r="E590" s="24">
        <f t="shared" si="61"/>
        <v>45</v>
      </c>
      <c r="F590" s="24">
        <v>45</v>
      </c>
      <c r="G590" s="24"/>
      <c r="H590" s="24">
        <f t="shared" si="65"/>
        <v>45</v>
      </c>
      <c r="I590" s="24">
        <v>45</v>
      </c>
      <c r="J590" s="24"/>
    </row>
    <row r="591" spans="1:10" ht="119.25" customHeight="1" x14ac:dyDescent="0.2">
      <c r="A591" s="26" t="s">
        <v>565</v>
      </c>
      <c r="B591" s="18" t="s">
        <v>566</v>
      </c>
      <c r="C591" s="9"/>
      <c r="D591" s="9"/>
      <c r="E591" s="22">
        <f t="shared" si="61"/>
        <v>26503</v>
      </c>
      <c r="F591" s="23">
        <f>F592</f>
        <v>0</v>
      </c>
      <c r="G591" s="22">
        <f>G592</f>
        <v>26503</v>
      </c>
      <c r="H591" s="22">
        <f t="shared" si="65"/>
        <v>27548</v>
      </c>
      <c r="I591" s="23">
        <f>I592</f>
        <v>0</v>
      </c>
      <c r="J591" s="22">
        <f>J592</f>
        <v>27548</v>
      </c>
    </row>
    <row r="592" spans="1:10" ht="83.25" customHeight="1" x14ac:dyDescent="0.2">
      <c r="A592" s="7" t="s">
        <v>964</v>
      </c>
      <c r="B592" s="9" t="s">
        <v>567</v>
      </c>
      <c r="C592" s="9"/>
      <c r="D592" s="9"/>
      <c r="E592" s="24">
        <f t="shared" si="61"/>
        <v>26503</v>
      </c>
      <c r="F592" s="24">
        <f>F593+F595+F594</f>
        <v>0</v>
      </c>
      <c r="G592" s="24">
        <f>G593+G595+G594</f>
        <v>26503</v>
      </c>
      <c r="H592" s="24">
        <f t="shared" si="65"/>
        <v>27548</v>
      </c>
      <c r="I592" s="24">
        <f>I593+I595+I594</f>
        <v>0</v>
      </c>
      <c r="J592" s="24">
        <f>J593+J595+J594</f>
        <v>27548</v>
      </c>
    </row>
    <row r="593" spans="1:10" ht="191.25" customHeight="1" x14ac:dyDescent="0.2">
      <c r="A593" s="8" t="s">
        <v>25</v>
      </c>
      <c r="B593" s="9" t="s">
        <v>567</v>
      </c>
      <c r="C593" s="9" t="s">
        <v>15</v>
      </c>
      <c r="D593" s="9" t="s">
        <v>38</v>
      </c>
      <c r="E593" s="24">
        <f t="shared" si="61"/>
        <v>25358</v>
      </c>
      <c r="F593" s="24"/>
      <c r="G593" s="24">
        <v>25358</v>
      </c>
      <c r="H593" s="24">
        <f t="shared" si="65"/>
        <v>26453</v>
      </c>
      <c r="I593" s="24"/>
      <c r="J593" s="24">
        <v>26453</v>
      </c>
    </row>
    <row r="594" spans="1:10" ht="67.5" customHeight="1" x14ac:dyDescent="0.2">
      <c r="A594" s="9" t="s">
        <v>23</v>
      </c>
      <c r="B594" s="9" t="s">
        <v>567</v>
      </c>
      <c r="C594" s="9" t="s">
        <v>16</v>
      </c>
      <c r="D594" s="9" t="s">
        <v>38</v>
      </c>
      <c r="E594" s="24">
        <f t="shared" si="61"/>
        <v>1076</v>
      </c>
      <c r="F594" s="24"/>
      <c r="G594" s="24">
        <v>1076</v>
      </c>
      <c r="H594" s="24">
        <f t="shared" si="65"/>
        <v>1026</v>
      </c>
      <c r="I594" s="24"/>
      <c r="J594" s="24">
        <v>1026</v>
      </c>
    </row>
    <row r="595" spans="1:10" ht="45" customHeight="1" x14ac:dyDescent="0.2">
      <c r="A595" s="9" t="s">
        <v>22</v>
      </c>
      <c r="B595" s="9" t="s">
        <v>567</v>
      </c>
      <c r="C595" s="9" t="s">
        <v>18</v>
      </c>
      <c r="D595" s="9" t="s">
        <v>38</v>
      </c>
      <c r="E595" s="24">
        <f t="shared" si="61"/>
        <v>69</v>
      </c>
      <c r="F595" s="24"/>
      <c r="G595" s="24">
        <v>69</v>
      </c>
      <c r="H595" s="24">
        <f t="shared" si="65"/>
        <v>69</v>
      </c>
      <c r="I595" s="24"/>
      <c r="J595" s="24">
        <v>69</v>
      </c>
    </row>
    <row r="596" spans="1:10" ht="172.15" customHeight="1" x14ac:dyDescent="0.2">
      <c r="A596" s="26" t="s">
        <v>568</v>
      </c>
      <c r="B596" s="18" t="s">
        <v>569</v>
      </c>
      <c r="C596" s="9"/>
      <c r="D596" s="9"/>
      <c r="E596" s="22">
        <f t="shared" si="61"/>
        <v>5536</v>
      </c>
      <c r="F596" s="22">
        <f>F597</f>
        <v>0</v>
      </c>
      <c r="G596" s="22">
        <f>G597</f>
        <v>5536</v>
      </c>
      <c r="H596" s="22">
        <f t="shared" si="65"/>
        <v>5702</v>
      </c>
      <c r="I596" s="22">
        <f>I597</f>
        <v>0</v>
      </c>
      <c r="J596" s="22">
        <f>J597</f>
        <v>5702</v>
      </c>
    </row>
    <row r="597" spans="1:10" ht="143.44999999999999" customHeight="1" x14ac:dyDescent="0.2">
      <c r="A597" s="7" t="s">
        <v>965</v>
      </c>
      <c r="B597" s="9" t="s">
        <v>570</v>
      </c>
      <c r="C597" s="9"/>
      <c r="D597" s="9"/>
      <c r="E597" s="24">
        <f t="shared" si="61"/>
        <v>5536</v>
      </c>
      <c r="F597" s="24">
        <f>F598</f>
        <v>0</v>
      </c>
      <c r="G597" s="24">
        <f>G598</f>
        <v>5536</v>
      </c>
      <c r="H597" s="24">
        <f t="shared" si="65"/>
        <v>5702</v>
      </c>
      <c r="I597" s="24">
        <f>I598</f>
        <v>0</v>
      </c>
      <c r="J597" s="24">
        <f>J598</f>
        <v>5702</v>
      </c>
    </row>
    <row r="598" spans="1:10" ht="191.25" customHeight="1" x14ac:dyDescent="0.2">
      <c r="A598" s="8" t="s">
        <v>25</v>
      </c>
      <c r="B598" s="9" t="s">
        <v>570</v>
      </c>
      <c r="C598" s="9" t="s">
        <v>15</v>
      </c>
      <c r="D598" s="9" t="s">
        <v>38</v>
      </c>
      <c r="E598" s="24">
        <f t="shared" si="61"/>
        <v>5536</v>
      </c>
      <c r="F598" s="24"/>
      <c r="G598" s="24">
        <v>5536</v>
      </c>
      <c r="H598" s="24">
        <f t="shared" si="65"/>
        <v>5702</v>
      </c>
      <c r="I598" s="24"/>
      <c r="J598" s="24">
        <v>5702</v>
      </c>
    </row>
    <row r="599" spans="1:10" s="33" customFormat="1" ht="119.45" customHeight="1" x14ac:dyDescent="0.2">
      <c r="A599" s="26" t="s">
        <v>800</v>
      </c>
      <c r="B599" s="18" t="s">
        <v>571</v>
      </c>
      <c r="C599" s="18"/>
      <c r="D599" s="18"/>
      <c r="E599" s="22">
        <f t="shared" si="61"/>
        <v>1419</v>
      </c>
      <c r="F599" s="22">
        <f>F600</f>
        <v>0</v>
      </c>
      <c r="G599" s="22">
        <f>G600</f>
        <v>1419</v>
      </c>
      <c r="H599" s="22">
        <f t="shared" ref="H599:H664" si="66">I599+J599</f>
        <v>1456</v>
      </c>
      <c r="I599" s="22">
        <f>I600</f>
        <v>0</v>
      </c>
      <c r="J599" s="22">
        <f>J600</f>
        <v>1456</v>
      </c>
    </row>
    <row r="600" spans="1:10" ht="92.25" customHeight="1" x14ac:dyDescent="0.2">
      <c r="A600" s="7" t="s">
        <v>572</v>
      </c>
      <c r="B600" s="9" t="s">
        <v>573</v>
      </c>
      <c r="C600" s="9"/>
      <c r="D600" s="9"/>
      <c r="E600" s="24">
        <f t="shared" si="61"/>
        <v>1419</v>
      </c>
      <c r="F600" s="25">
        <f>F601+F602</f>
        <v>0</v>
      </c>
      <c r="G600" s="24">
        <f>G601+G602</f>
        <v>1419</v>
      </c>
      <c r="H600" s="24">
        <f t="shared" si="66"/>
        <v>1456</v>
      </c>
      <c r="I600" s="25">
        <f>I601+I602</f>
        <v>0</v>
      </c>
      <c r="J600" s="24">
        <f>J601+J602</f>
        <v>1456</v>
      </c>
    </row>
    <row r="601" spans="1:10" ht="195.75" customHeight="1" x14ac:dyDescent="0.2">
      <c r="A601" s="8" t="s">
        <v>25</v>
      </c>
      <c r="B601" s="9" t="s">
        <v>573</v>
      </c>
      <c r="C601" s="9" t="s">
        <v>15</v>
      </c>
      <c r="D601" s="9" t="s">
        <v>38</v>
      </c>
      <c r="E601" s="24">
        <f t="shared" si="61"/>
        <v>1207</v>
      </c>
      <c r="F601" s="24"/>
      <c r="G601" s="24">
        <v>1207</v>
      </c>
      <c r="H601" s="24">
        <f t="shared" si="66"/>
        <v>1255</v>
      </c>
      <c r="I601" s="24"/>
      <c r="J601" s="24">
        <v>1255</v>
      </c>
    </row>
    <row r="602" spans="1:10" ht="64.150000000000006" customHeight="1" x14ac:dyDescent="0.2">
      <c r="A602" s="9" t="s">
        <v>23</v>
      </c>
      <c r="B602" s="9" t="s">
        <v>573</v>
      </c>
      <c r="C602" s="9" t="s">
        <v>16</v>
      </c>
      <c r="D602" s="9" t="s">
        <v>38</v>
      </c>
      <c r="E602" s="24">
        <f t="shared" si="61"/>
        <v>212</v>
      </c>
      <c r="F602" s="24"/>
      <c r="G602" s="24">
        <v>212</v>
      </c>
      <c r="H602" s="24">
        <f t="shared" si="66"/>
        <v>201</v>
      </c>
      <c r="I602" s="24"/>
      <c r="J602" s="24">
        <v>201</v>
      </c>
    </row>
    <row r="603" spans="1:10" ht="135.6" customHeight="1" x14ac:dyDescent="0.2">
      <c r="A603" s="26" t="s">
        <v>574</v>
      </c>
      <c r="B603" s="18" t="s">
        <v>575</v>
      </c>
      <c r="C603" s="9"/>
      <c r="D603" s="9"/>
      <c r="E603" s="22">
        <f t="shared" ref="E603:E618" si="67">F603+G603</f>
        <v>4940</v>
      </c>
      <c r="F603" s="23">
        <f>F604</f>
        <v>0</v>
      </c>
      <c r="G603" s="22">
        <f>G604</f>
        <v>4940</v>
      </c>
      <c r="H603" s="22">
        <f t="shared" si="66"/>
        <v>5073</v>
      </c>
      <c r="I603" s="23">
        <f>I604</f>
        <v>0</v>
      </c>
      <c r="J603" s="22">
        <f>J604</f>
        <v>5073</v>
      </c>
    </row>
    <row r="604" spans="1:10" ht="117" customHeight="1" x14ac:dyDescent="0.2">
      <c r="A604" s="8" t="s">
        <v>966</v>
      </c>
      <c r="B604" s="9" t="s">
        <v>576</v>
      </c>
      <c r="C604" s="9"/>
      <c r="D604" s="9"/>
      <c r="E604" s="24">
        <f t="shared" si="67"/>
        <v>4940</v>
      </c>
      <c r="F604" s="24">
        <f>F605+F606</f>
        <v>0</v>
      </c>
      <c r="G604" s="24">
        <f>G605+G606</f>
        <v>4940</v>
      </c>
      <c r="H604" s="24">
        <f t="shared" si="66"/>
        <v>5073</v>
      </c>
      <c r="I604" s="24">
        <f>I605+I606</f>
        <v>0</v>
      </c>
      <c r="J604" s="24">
        <f>J605+J606</f>
        <v>5073</v>
      </c>
    </row>
    <row r="605" spans="1:10" ht="194.25" customHeight="1" x14ac:dyDescent="0.2">
      <c r="A605" s="8" t="s">
        <v>25</v>
      </c>
      <c r="B605" s="9" t="s">
        <v>576</v>
      </c>
      <c r="C605" s="9" t="s">
        <v>15</v>
      </c>
      <c r="D605" s="9" t="s">
        <v>38</v>
      </c>
      <c r="E605" s="24">
        <f t="shared" si="67"/>
        <v>4440</v>
      </c>
      <c r="F605" s="24"/>
      <c r="G605" s="24">
        <v>4440</v>
      </c>
      <c r="H605" s="24">
        <f t="shared" si="66"/>
        <v>4618</v>
      </c>
      <c r="I605" s="24"/>
      <c r="J605" s="24">
        <v>4618</v>
      </c>
    </row>
    <row r="606" spans="1:10" ht="74.25" customHeight="1" x14ac:dyDescent="0.2">
      <c r="A606" s="9" t="s">
        <v>23</v>
      </c>
      <c r="B606" s="9" t="s">
        <v>576</v>
      </c>
      <c r="C606" s="9" t="s">
        <v>16</v>
      </c>
      <c r="D606" s="9" t="s">
        <v>38</v>
      </c>
      <c r="E606" s="24">
        <f t="shared" si="67"/>
        <v>500</v>
      </c>
      <c r="F606" s="24"/>
      <c r="G606" s="24">
        <v>500</v>
      </c>
      <c r="H606" s="24">
        <f t="shared" si="66"/>
        <v>455</v>
      </c>
      <c r="I606" s="24"/>
      <c r="J606" s="24">
        <v>455</v>
      </c>
    </row>
    <row r="607" spans="1:10" ht="102" customHeight="1" x14ac:dyDescent="0.2">
      <c r="A607" s="26" t="s">
        <v>577</v>
      </c>
      <c r="B607" s="18" t="s">
        <v>578</v>
      </c>
      <c r="C607" s="9"/>
      <c r="D607" s="9"/>
      <c r="E607" s="22">
        <f t="shared" si="67"/>
        <v>8868</v>
      </c>
      <c r="F607" s="23">
        <f>F608</f>
        <v>0</v>
      </c>
      <c r="G607" s="22">
        <f>G608</f>
        <v>8868</v>
      </c>
      <c r="H607" s="22">
        <f t="shared" si="66"/>
        <v>9083</v>
      </c>
      <c r="I607" s="23">
        <f>I608</f>
        <v>0</v>
      </c>
      <c r="J607" s="22">
        <f>J608</f>
        <v>9083</v>
      </c>
    </row>
    <row r="608" spans="1:10" ht="93.75" customHeight="1" x14ac:dyDescent="0.2">
      <c r="A608" s="7" t="s">
        <v>499</v>
      </c>
      <c r="B608" s="9" t="s">
        <v>579</v>
      </c>
      <c r="C608" s="9"/>
      <c r="D608" s="9"/>
      <c r="E608" s="24">
        <f t="shared" si="67"/>
        <v>8868</v>
      </c>
      <c r="F608" s="25">
        <f>F609+F610</f>
        <v>0</v>
      </c>
      <c r="G608" s="24">
        <f>G609+G610</f>
        <v>8868</v>
      </c>
      <c r="H608" s="24">
        <f t="shared" si="66"/>
        <v>9083</v>
      </c>
      <c r="I608" s="25">
        <f>I609+I610</f>
        <v>0</v>
      </c>
      <c r="J608" s="24">
        <f>J609+J610</f>
        <v>9083</v>
      </c>
    </row>
    <row r="609" spans="1:10" ht="189" customHeight="1" x14ac:dyDescent="0.2">
      <c r="A609" s="8" t="s">
        <v>25</v>
      </c>
      <c r="B609" s="9" t="s">
        <v>579</v>
      </c>
      <c r="C609" s="9" t="s">
        <v>15</v>
      </c>
      <c r="D609" s="9" t="s">
        <v>492</v>
      </c>
      <c r="E609" s="24">
        <f t="shared" si="67"/>
        <v>6723</v>
      </c>
      <c r="F609" s="24"/>
      <c r="G609" s="24">
        <v>6723</v>
      </c>
      <c r="H609" s="24">
        <f t="shared" si="66"/>
        <v>6928</v>
      </c>
      <c r="I609" s="24"/>
      <c r="J609" s="24">
        <v>6928</v>
      </c>
    </row>
    <row r="610" spans="1:10" ht="69" customHeight="1" x14ac:dyDescent="0.2">
      <c r="A610" s="9" t="s">
        <v>23</v>
      </c>
      <c r="B610" s="9" t="s">
        <v>579</v>
      </c>
      <c r="C610" s="9" t="s">
        <v>16</v>
      </c>
      <c r="D610" s="9" t="s">
        <v>492</v>
      </c>
      <c r="E610" s="24">
        <f t="shared" si="67"/>
        <v>2145</v>
      </c>
      <c r="F610" s="24"/>
      <c r="G610" s="24">
        <v>2145</v>
      </c>
      <c r="H610" s="24">
        <f t="shared" si="66"/>
        <v>2155</v>
      </c>
      <c r="I610" s="24"/>
      <c r="J610" s="24">
        <v>2155</v>
      </c>
    </row>
    <row r="611" spans="1:10" ht="118.15" customHeight="1" x14ac:dyDescent="0.2">
      <c r="A611" s="17" t="s">
        <v>736</v>
      </c>
      <c r="B611" s="18" t="s">
        <v>224</v>
      </c>
      <c r="C611" s="18"/>
      <c r="D611" s="18"/>
      <c r="E611" s="22">
        <f t="shared" si="67"/>
        <v>231614</v>
      </c>
      <c r="F611" s="22">
        <f>F612+F633+F627</f>
        <v>211418</v>
      </c>
      <c r="G611" s="22">
        <f>G612+G633+G627</f>
        <v>20196</v>
      </c>
      <c r="H611" s="22">
        <f t="shared" si="66"/>
        <v>246397</v>
      </c>
      <c r="I611" s="22">
        <f>I612+I633+I627</f>
        <v>207764</v>
      </c>
      <c r="J611" s="22">
        <f>J612+J633+J627</f>
        <v>38633</v>
      </c>
    </row>
    <row r="612" spans="1:10" ht="70.150000000000006" customHeight="1" x14ac:dyDescent="0.2">
      <c r="A612" s="17" t="s">
        <v>225</v>
      </c>
      <c r="B612" s="18" t="s">
        <v>226</v>
      </c>
      <c r="C612" s="18"/>
      <c r="D612" s="18"/>
      <c r="E612" s="22">
        <f t="shared" si="67"/>
        <v>191001.1</v>
      </c>
      <c r="F612" s="23">
        <f>F613+F619+F624</f>
        <v>191001.1</v>
      </c>
      <c r="G612" s="22">
        <f>G613+G619+G624</f>
        <v>0</v>
      </c>
      <c r="H612" s="22">
        <f t="shared" si="66"/>
        <v>190468.1</v>
      </c>
      <c r="I612" s="23">
        <f>I613+I619+I624</f>
        <v>190468.1</v>
      </c>
      <c r="J612" s="22">
        <f>J613+J619+J624</f>
        <v>0</v>
      </c>
    </row>
    <row r="613" spans="1:10" ht="186.6" customHeight="1" x14ac:dyDescent="0.2">
      <c r="A613" s="31" t="s">
        <v>227</v>
      </c>
      <c r="B613" s="18" t="s">
        <v>228</v>
      </c>
      <c r="C613" s="18"/>
      <c r="D613" s="18"/>
      <c r="E613" s="22">
        <f t="shared" si="67"/>
        <v>11610</v>
      </c>
      <c r="F613" s="23">
        <f>F614</f>
        <v>11610</v>
      </c>
      <c r="G613" s="22">
        <f>G614</f>
        <v>0</v>
      </c>
      <c r="H613" s="22">
        <f t="shared" si="66"/>
        <v>11640</v>
      </c>
      <c r="I613" s="23">
        <f>I614</f>
        <v>11640</v>
      </c>
      <c r="J613" s="22">
        <f>J614</f>
        <v>0</v>
      </c>
    </row>
    <row r="614" spans="1:10" ht="29.25" customHeight="1" x14ac:dyDescent="0.2">
      <c r="A614" s="32" t="s">
        <v>69</v>
      </c>
      <c r="B614" s="9" t="s">
        <v>229</v>
      </c>
      <c r="C614" s="9"/>
      <c r="D614" s="9"/>
      <c r="E614" s="24">
        <f t="shared" si="67"/>
        <v>11610</v>
      </c>
      <c r="F614" s="25">
        <f>F616+F618+F615+F617</f>
        <v>11610</v>
      </c>
      <c r="G614" s="24">
        <f>G616+G618</f>
        <v>0</v>
      </c>
      <c r="H614" s="24">
        <f t="shared" si="66"/>
        <v>11640</v>
      </c>
      <c r="I614" s="25">
        <f>I616+I618+I615+I617</f>
        <v>11640</v>
      </c>
      <c r="J614" s="24">
        <f>J616+J618</f>
        <v>0</v>
      </c>
    </row>
    <row r="615" spans="1:10" ht="189.75" customHeight="1" x14ac:dyDescent="0.2">
      <c r="A615" s="8" t="s">
        <v>25</v>
      </c>
      <c r="B615" s="9" t="s">
        <v>229</v>
      </c>
      <c r="C615" s="9" t="s">
        <v>15</v>
      </c>
      <c r="D615" s="9" t="s">
        <v>616</v>
      </c>
      <c r="E615" s="24">
        <f t="shared" si="67"/>
        <v>803</v>
      </c>
      <c r="F615" s="24">
        <v>803</v>
      </c>
      <c r="G615" s="24"/>
      <c r="H615" s="24">
        <f t="shared" si="66"/>
        <v>833</v>
      </c>
      <c r="I615" s="24">
        <v>833</v>
      </c>
      <c r="J615" s="24"/>
    </row>
    <row r="616" spans="1:10" ht="72.75" customHeight="1" x14ac:dyDescent="0.2">
      <c r="A616" s="9" t="s">
        <v>23</v>
      </c>
      <c r="B616" s="9" t="s">
        <v>229</v>
      </c>
      <c r="C616" s="9" t="s">
        <v>16</v>
      </c>
      <c r="D616" s="9" t="s">
        <v>616</v>
      </c>
      <c r="E616" s="24">
        <f t="shared" si="67"/>
        <v>431</v>
      </c>
      <c r="F616" s="24">
        <v>431</v>
      </c>
      <c r="G616" s="24"/>
      <c r="H616" s="24">
        <f t="shared" si="66"/>
        <v>431</v>
      </c>
      <c r="I616" s="24">
        <v>431</v>
      </c>
      <c r="J616" s="24"/>
    </row>
    <row r="617" spans="1:10" ht="56.25" customHeight="1" x14ac:dyDescent="0.2">
      <c r="A617" s="7" t="s">
        <v>30</v>
      </c>
      <c r="B617" s="9" t="s">
        <v>229</v>
      </c>
      <c r="C617" s="9" t="s">
        <v>19</v>
      </c>
      <c r="D617" s="9" t="s">
        <v>616</v>
      </c>
      <c r="E617" s="24">
        <f t="shared" si="67"/>
        <v>900</v>
      </c>
      <c r="F617" s="24">
        <v>900</v>
      </c>
      <c r="G617" s="24"/>
      <c r="H617" s="24">
        <f t="shared" si="66"/>
        <v>900</v>
      </c>
      <c r="I617" s="24">
        <v>900</v>
      </c>
      <c r="J617" s="24"/>
    </row>
    <row r="618" spans="1:10" ht="103.15" customHeight="1" x14ac:dyDescent="0.2">
      <c r="A618" s="9" t="s">
        <v>21</v>
      </c>
      <c r="B618" s="9" t="s">
        <v>229</v>
      </c>
      <c r="C618" s="9" t="s">
        <v>17</v>
      </c>
      <c r="D618" s="9" t="s">
        <v>616</v>
      </c>
      <c r="E618" s="24">
        <f t="shared" si="67"/>
        <v>9476</v>
      </c>
      <c r="F618" s="24">
        <v>9476</v>
      </c>
      <c r="G618" s="24"/>
      <c r="H618" s="24">
        <f t="shared" si="66"/>
        <v>9476</v>
      </c>
      <c r="I618" s="24">
        <v>9476</v>
      </c>
      <c r="J618" s="24"/>
    </row>
    <row r="619" spans="1:10" ht="105.75" customHeight="1" x14ac:dyDescent="0.2">
      <c r="A619" s="31" t="s">
        <v>230</v>
      </c>
      <c r="B619" s="18" t="s">
        <v>231</v>
      </c>
      <c r="C619" s="18"/>
      <c r="D619" s="18"/>
      <c r="E619" s="22">
        <f t="shared" ref="E619:E648" si="68">F619+G619</f>
        <v>766</v>
      </c>
      <c r="F619" s="23">
        <f>F620+F622</f>
        <v>766</v>
      </c>
      <c r="G619" s="22">
        <f>G620+G622</f>
        <v>0</v>
      </c>
      <c r="H619" s="22">
        <f t="shared" si="66"/>
        <v>766</v>
      </c>
      <c r="I619" s="23">
        <f>I620+I622</f>
        <v>766</v>
      </c>
      <c r="J619" s="22">
        <f>J620+J622</f>
        <v>0</v>
      </c>
    </row>
    <row r="620" spans="1:10" ht="81" customHeight="1" x14ac:dyDescent="0.2">
      <c r="A620" s="32" t="s">
        <v>595</v>
      </c>
      <c r="B620" s="9" t="s">
        <v>232</v>
      </c>
      <c r="C620" s="9"/>
      <c r="D620" s="9"/>
      <c r="E620" s="24">
        <f t="shared" si="68"/>
        <v>286</v>
      </c>
      <c r="F620" s="25">
        <f>F621</f>
        <v>286</v>
      </c>
      <c r="G620" s="24">
        <f>G621</f>
        <v>0</v>
      </c>
      <c r="H620" s="24">
        <f t="shared" si="66"/>
        <v>286</v>
      </c>
      <c r="I620" s="25">
        <f>I621</f>
        <v>286</v>
      </c>
      <c r="J620" s="24">
        <f>J621</f>
        <v>0</v>
      </c>
    </row>
    <row r="621" spans="1:10" ht="48.75" customHeight="1" x14ac:dyDescent="0.2">
      <c r="A621" s="7" t="s">
        <v>30</v>
      </c>
      <c r="B621" s="9" t="s">
        <v>232</v>
      </c>
      <c r="C621" s="9" t="s">
        <v>19</v>
      </c>
      <c r="D621" s="9" t="s">
        <v>11</v>
      </c>
      <c r="E621" s="24">
        <f t="shared" si="68"/>
        <v>286</v>
      </c>
      <c r="F621" s="24">
        <v>286</v>
      </c>
      <c r="G621" s="22"/>
      <c r="H621" s="24">
        <f>I621+J621</f>
        <v>286</v>
      </c>
      <c r="I621" s="24">
        <v>286</v>
      </c>
      <c r="J621" s="22"/>
    </row>
    <row r="622" spans="1:10" ht="114.75" customHeight="1" x14ac:dyDescent="0.2">
      <c r="A622" s="32" t="s">
        <v>233</v>
      </c>
      <c r="B622" s="9" t="s">
        <v>234</v>
      </c>
      <c r="C622" s="9"/>
      <c r="D622" s="9"/>
      <c r="E622" s="24">
        <f t="shared" si="68"/>
        <v>480</v>
      </c>
      <c r="F622" s="25">
        <f>F623</f>
        <v>480</v>
      </c>
      <c r="G622" s="24">
        <f>G623</f>
        <v>0</v>
      </c>
      <c r="H622" s="24">
        <f t="shared" si="66"/>
        <v>480</v>
      </c>
      <c r="I622" s="25">
        <f>I623</f>
        <v>480</v>
      </c>
      <c r="J622" s="24">
        <f>J623</f>
        <v>0</v>
      </c>
    </row>
    <row r="623" spans="1:10" ht="48" customHeight="1" x14ac:dyDescent="0.2">
      <c r="A623" s="7" t="s">
        <v>30</v>
      </c>
      <c r="B623" s="9" t="s">
        <v>234</v>
      </c>
      <c r="C623" s="9" t="s">
        <v>19</v>
      </c>
      <c r="D623" s="9" t="s">
        <v>616</v>
      </c>
      <c r="E623" s="24">
        <f t="shared" si="68"/>
        <v>480</v>
      </c>
      <c r="F623" s="24">
        <v>480</v>
      </c>
      <c r="G623" s="24"/>
      <c r="H623" s="24">
        <f>I623+J623</f>
        <v>480</v>
      </c>
      <c r="I623" s="24">
        <v>480</v>
      </c>
      <c r="J623" s="24"/>
    </row>
    <row r="624" spans="1:10" ht="120" customHeight="1" x14ac:dyDescent="0.2">
      <c r="A624" s="31" t="s">
        <v>607</v>
      </c>
      <c r="B624" s="18" t="s">
        <v>235</v>
      </c>
      <c r="C624" s="18"/>
      <c r="D624" s="18"/>
      <c r="E624" s="22">
        <f t="shared" si="68"/>
        <v>178625.1</v>
      </c>
      <c r="F624" s="23">
        <f>F625</f>
        <v>178625.1</v>
      </c>
      <c r="G624" s="22">
        <f>G625</f>
        <v>0</v>
      </c>
      <c r="H624" s="22">
        <f t="shared" si="66"/>
        <v>178062.1</v>
      </c>
      <c r="I624" s="23">
        <f>I625</f>
        <v>178062.1</v>
      </c>
      <c r="J624" s="22">
        <f>J625</f>
        <v>0</v>
      </c>
    </row>
    <row r="625" spans="1:10" ht="90" customHeight="1" x14ac:dyDescent="0.2">
      <c r="A625" s="32" t="s">
        <v>61</v>
      </c>
      <c r="B625" s="9" t="s">
        <v>236</v>
      </c>
      <c r="C625" s="9"/>
      <c r="D625" s="9"/>
      <c r="E625" s="24">
        <f t="shared" si="68"/>
        <v>178625.1</v>
      </c>
      <c r="F625" s="25">
        <f>F626</f>
        <v>178625.1</v>
      </c>
      <c r="G625" s="24">
        <f>G626</f>
        <v>0</v>
      </c>
      <c r="H625" s="24">
        <f t="shared" si="66"/>
        <v>178062.1</v>
      </c>
      <c r="I625" s="25">
        <f>I626</f>
        <v>178062.1</v>
      </c>
      <c r="J625" s="24">
        <f>J626</f>
        <v>0</v>
      </c>
    </row>
    <row r="626" spans="1:10" ht="102" customHeight="1" x14ac:dyDescent="0.2">
      <c r="A626" s="9" t="s">
        <v>21</v>
      </c>
      <c r="B626" s="9" t="s">
        <v>236</v>
      </c>
      <c r="C626" s="9" t="s">
        <v>17</v>
      </c>
      <c r="D626" s="9" t="s">
        <v>616</v>
      </c>
      <c r="E626" s="24">
        <f t="shared" si="68"/>
        <v>178625.1</v>
      </c>
      <c r="F626" s="24">
        <v>178625.1</v>
      </c>
      <c r="G626" s="24"/>
      <c r="H626" s="24">
        <f>I626+J626</f>
        <v>178062.1</v>
      </c>
      <c r="I626" s="24">
        <v>178062.1</v>
      </c>
      <c r="J626" s="24"/>
    </row>
    <row r="627" spans="1:10" ht="68.25" customHeight="1" x14ac:dyDescent="0.2">
      <c r="A627" s="18" t="s">
        <v>675</v>
      </c>
      <c r="B627" s="18" t="s">
        <v>677</v>
      </c>
      <c r="C627" s="18"/>
      <c r="D627" s="9"/>
      <c r="E627" s="22">
        <f t="shared" si="68"/>
        <v>25018</v>
      </c>
      <c r="F627" s="22">
        <f>F628</f>
        <v>4822</v>
      </c>
      <c r="G627" s="22">
        <f>G628</f>
        <v>20196</v>
      </c>
      <c r="H627" s="22">
        <f t="shared" si="66"/>
        <v>40196</v>
      </c>
      <c r="I627" s="22">
        <f>I628</f>
        <v>1563</v>
      </c>
      <c r="J627" s="22">
        <f>J628</f>
        <v>38633</v>
      </c>
    </row>
    <row r="628" spans="1:10" ht="111.75" customHeight="1" x14ac:dyDescent="0.2">
      <c r="A628" s="18" t="s">
        <v>676</v>
      </c>
      <c r="B628" s="18" t="s">
        <v>678</v>
      </c>
      <c r="C628" s="18"/>
      <c r="D628" s="9"/>
      <c r="E628" s="22">
        <f t="shared" si="68"/>
        <v>25018</v>
      </c>
      <c r="F628" s="22">
        <f>F629+F631</f>
        <v>4822</v>
      </c>
      <c r="G628" s="22">
        <f>G629+G631</f>
        <v>20196</v>
      </c>
      <c r="H628" s="22">
        <f t="shared" si="66"/>
        <v>40196</v>
      </c>
      <c r="I628" s="22">
        <f>I629+I631</f>
        <v>1563</v>
      </c>
      <c r="J628" s="22">
        <f>J629+J631</f>
        <v>38633</v>
      </c>
    </row>
    <row r="629" spans="1:10" ht="151.5" customHeight="1" x14ac:dyDescent="0.2">
      <c r="A629" s="9" t="s">
        <v>685</v>
      </c>
      <c r="B629" s="9" t="s">
        <v>855</v>
      </c>
      <c r="C629" s="9"/>
      <c r="D629" s="9"/>
      <c r="E629" s="24">
        <f t="shared" si="68"/>
        <v>20196</v>
      </c>
      <c r="F629" s="24">
        <f>F630</f>
        <v>0</v>
      </c>
      <c r="G629" s="24">
        <f>G630</f>
        <v>20196</v>
      </c>
      <c r="H629" s="24">
        <f t="shared" si="66"/>
        <v>38633</v>
      </c>
      <c r="I629" s="24">
        <f>I630</f>
        <v>0</v>
      </c>
      <c r="J629" s="24">
        <f>J630</f>
        <v>38633</v>
      </c>
    </row>
    <row r="630" spans="1:10" ht="69.75" customHeight="1" x14ac:dyDescent="0.2">
      <c r="A630" s="9" t="s">
        <v>23</v>
      </c>
      <c r="B630" s="9" t="s">
        <v>855</v>
      </c>
      <c r="C630" s="9" t="s">
        <v>16</v>
      </c>
      <c r="D630" s="9" t="s">
        <v>616</v>
      </c>
      <c r="E630" s="24">
        <f t="shared" si="68"/>
        <v>20196</v>
      </c>
      <c r="F630" s="24"/>
      <c r="G630" s="24">
        <f>43389-23193</f>
        <v>20196</v>
      </c>
      <c r="H630" s="24">
        <f>I630+J630</f>
        <v>38633</v>
      </c>
      <c r="I630" s="24"/>
      <c r="J630" s="24">
        <f>14062+24571</f>
        <v>38633</v>
      </c>
    </row>
    <row r="631" spans="1:10" ht="143.25" customHeight="1" x14ac:dyDescent="0.2">
      <c r="A631" s="9" t="s">
        <v>685</v>
      </c>
      <c r="B631" s="9" t="s">
        <v>856</v>
      </c>
      <c r="C631" s="9"/>
      <c r="D631" s="9"/>
      <c r="E631" s="24">
        <f t="shared" si="68"/>
        <v>4822</v>
      </c>
      <c r="F631" s="24">
        <f>F632</f>
        <v>4822</v>
      </c>
      <c r="G631" s="24">
        <f>G632</f>
        <v>0</v>
      </c>
      <c r="H631" s="24">
        <f t="shared" si="66"/>
        <v>1563</v>
      </c>
      <c r="I631" s="24">
        <f>I632</f>
        <v>1563</v>
      </c>
      <c r="J631" s="24">
        <f>J632</f>
        <v>0</v>
      </c>
    </row>
    <row r="632" spans="1:10" ht="65.25" customHeight="1" x14ac:dyDescent="0.2">
      <c r="A632" s="9" t="s">
        <v>23</v>
      </c>
      <c r="B632" s="9" t="s">
        <v>856</v>
      </c>
      <c r="C632" s="9" t="s">
        <v>16</v>
      </c>
      <c r="D632" s="9" t="s">
        <v>616</v>
      </c>
      <c r="E632" s="24">
        <f t="shared" si="68"/>
        <v>4822</v>
      </c>
      <c r="F632" s="24">
        <v>4822</v>
      </c>
      <c r="G632" s="24"/>
      <c r="H632" s="24">
        <f t="shared" si="66"/>
        <v>1563</v>
      </c>
      <c r="I632" s="24">
        <v>1563</v>
      </c>
      <c r="J632" s="24"/>
    </row>
    <row r="633" spans="1:10" ht="156.75" customHeight="1" x14ac:dyDescent="0.2">
      <c r="A633" s="17" t="s">
        <v>754</v>
      </c>
      <c r="B633" s="18" t="s">
        <v>237</v>
      </c>
      <c r="C633" s="18"/>
      <c r="D633" s="18"/>
      <c r="E633" s="22">
        <f t="shared" si="68"/>
        <v>15594.899999999998</v>
      </c>
      <c r="F633" s="23">
        <f>F634+F639</f>
        <v>15594.899999999998</v>
      </c>
      <c r="G633" s="22">
        <f>G634+G639</f>
        <v>0</v>
      </c>
      <c r="H633" s="22">
        <f t="shared" si="66"/>
        <v>15732.899999999998</v>
      </c>
      <c r="I633" s="23">
        <f>I634+I639</f>
        <v>15732.899999999998</v>
      </c>
      <c r="J633" s="22">
        <f>J634+J639</f>
        <v>0</v>
      </c>
    </row>
    <row r="634" spans="1:10" ht="103.15" customHeight="1" x14ac:dyDescent="0.2">
      <c r="A634" s="31" t="s">
        <v>243</v>
      </c>
      <c r="B634" s="18" t="s">
        <v>238</v>
      </c>
      <c r="C634" s="18"/>
      <c r="D634" s="18"/>
      <c r="E634" s="22">
        <f t="shared" si="68"/>
        <v>5049.3</v>
      </c>
      <c r="F634" s="23">
        <f>F635</f>
        <v>5049.3</v>
      </c>
      <c r="G634" s="22">
        <f>G635</f>
        <v>0</v>
      </c>
      <c r="H634" s="22">
        <f t="shared" si="66"/>
        <v>5187.3</v>
      </c>
      <c r="I634" s="23">
        <f>I635</f>
        <v>5187.3</v>
      </c>
      <c r="J634" s="22">
        <f>J635</f>
        <v>0</v>
      </c>
    </row>
    <row r="635" spans="1:10" ht="65.45" customHeight="1" x14ac:dyDescent="0.2">
      <c r="A635" s="32" t="s">
        <v>77</v>
      </c>
      <c r="B635" s="9" t="s">
        <v>239</v>
      </c>
      <c r="C635" s="9"/>
      <c r="D635" s="9"/>
      <c r="E635" s="24">
        <f t="shared" si="68"/>
        <v>5049.3</v>
      </c>
      <c r="F635" s="25">
        <f>F636+F637+F638</f>
        <v>5049.3</v>
      </c>
      <c r="G635" s="25">
        <f>G636+G637+G638</f>
        <v>0</v>
      </c>
      <c r="H635" s="24">
        <f t="shared" si="66"/>
        <v>5187.3</v>
      </c>
      <c r="I635" s="25">
        <f>I636+I637+I638</f>
        <v>5187.3</v>
      </c>
      <c r="J635" s="25">
        <f>J636+J637+J638</f>
        <v>0</v>
      </c>
    </row>
    <row r="636" spans="1:10" ht="193.5" customHeight="1" x14ac:dyDescent="0.2">
      <c r="A636" s="8" t="s">
        <v>25</v>
      </c>
      <c r="B636" s="9" t="s">
        <v>239</v>
      </c>
      <c r="C636" s="9" t="s">
        <v>15</v>
      </c>
      <c r="D636" s="9" t="s">
        <v>34</v>
      </c>
      <c r="E636" s="24">
        <f t="shared" si="68"/>
        <v>4670</v>
      </c>
      <c r="F636" s="24">
        <v>4670</v>
      </c>
      <c r="G636" s="24"/>
      <c r="H636" s="24">
        <f t="shared" si="66"/>
        <v>4808</v>
      </c>
      <c r="I636" s="24">
        <v>4808</v>
      </c>
      <c r="J636" s="24"/>
    </row>
    <row r="637" spans="1:10" ht="63.75" customHeight="1" x14ac:dyDescent="0.2">
      <c r="A637" s="9" t="s">
        <v>23</v>
      </c>
      <c r="B637" s="9" t="s">
        <v>239</v>
      </c>
      <c r="C637" s="9" t="s">
        <v>16</v>
      </c>
      <c r="D637" s="9" t="s">
        <v>34</v>
      </c>
      <c r="E637" s="24">
        <f t="shared" si="68"/>
        <v>378.3</v>
      </c>
      <c r="F637" s="24">
        <v>378.3</v>
      </c>
      <c r="G637" s="24"/>
      <c r="H637" s="24">
        <f t="shared" si="66"/>
        <v>378.3</v>
      </c>
      <c r="I637" s="24">
        <v>378.3</v>
      </c>
      <c r="J637" s="24"/>
    </row>
    <row r="638" spans="1:10" ht="63.75" customHeight="1" x14ac:dyDescent="0.2">
      <c r="A638" s="35" t="s">
        <v>22</v>
      </c>
      <c r="B638" s="9" t="s">
        <v>239</v>
      </c>
      <c r="C638" s="9" t="s">
        <v>18</v>
      </c>
      <c r="D638" s="9" t="s">
        <v>34</v>
      </c>
      <c r="E638" s="24">
        <f t="shared" si="68"/>
        <v>1</v>
      </c>
      <c r="F638" s="24">
        <v>1</v>
      </c>
      <c r="G638" s="24"/>
      <c r="H638" s="24">
        <f t="shared" si="66"/>
        <v>1</v>
      </c>
      <c r="I638" s="24">
        <v>1</v>
      </c>
      <c r="J638" s="24"/>
    </row>
    <row r="639" spans="1:10" ht="99.6" customHeight="1" x14ac:dyDescent="0.2">
      <c r="A639" s="31" t="s">
        <v>244</v>
      </c>
      <c r="B639" s="18" t="s">
        <v>240</v>
      </c>
      <c r="C639" s="18"/>
      <c r="D639" s="18"/>
      <c r="E639" s="22">
        <f t="shared" si="68"/>
        <v>10545.599999999999</v>
      </c>
      <c r="F639" s="23">
        <f>F640</f>
        <v>10545.599999999999</v>
      </c>
      <c r="G639" s="22">
        <f>G640</f>
        <v>0</v>
      </c>
      <c r="H639" s="22">
        <f t="shared" si="66"/>
        <v>10545.599999999999</v>
      </c>
      <c r="I639" s="23">
        <f>I640</f>
        <v>10545.599999999999</v>
      </c>
      <c r="J639" s="22">
        <f>J640</f>
        <v>0</v>
      </c>
    </row>
    <row r="640" spans="1:10" ht="85.5" customHeight="1" x14ac:dyDescent="0.2">
      <c r="A640" s="32" t="s">
        <v>61</v>
      </c>
      <c r="B640" s="9" t="s">
        <v>241</v>
      </c>
      <c r="C640" s="9"/>
      <c r="D640" s="9"/>
      <c r="E640" s="24">
        <f t="shared" si="68"/>
        <v>10545.599999999999</v>
      </c>
      <c r="F640" s="25">
        <f>F641+F642+F643</f>
        <v>10545.599999999999</v>
      </c>
      <c r="G640" s="25">
        <f>G641+G642+G643</f>
        <v>0</v>
      </c>
      <c r="H640" s="24">
        <f t="shared" si="66"/>
        <v>10545.599999999999</v>
      </c>
      <c r="I640" s="25">
        <f>I641+I642+I643</f>
        <v>10545.599999999999</v>
      </c>
      <c r="J640" s="25">
        <f>J641+J642+J643</f>
        <v>0</v>
      </c>
    </row>
    <row r="641" spans="1:10" ht="193.5" customHeight="1" x14ac:dyDescent="0.2">
      <c r="A641" s="8" t="s">
        <v>25</v>
      </c>
      <c r="B641" s="9" t="s">
        <v>241</v>
      </c>
      <c r="C641" s="9" t="s">
        <v>15</v>
      </c>
      <c r="D641" s="9" t="s">
        <v>34</v>
      </c>
      <c r="E641" s="24">
        <f t="shared" si="68"/>
        <v>9812.7999999999993</v>
      </c>
      <c r="F641" s="24">
        <v>9812.7999999999993</v>
      </c>
      <c r="G641" s="24"/>
      <c r="H641" s="24">
        <f t="shared" si="66"/>
        <v>9812.7999999999993</v>
      </c>
      <c r="I641" s="24">
        <v>9812.7999999999993</v>
      </c>
      <c r="J641" s="24"/>
    </row>
    <row r="642" spans="1:10" ht="66.75" customHeight="1" x14ac:dyDescent="0.2">
      <c r="A642" s="9" t="s">
        <v>23</v>
      </c>
      <c r="B642" s="9" t="s">
        <v>241</v>
      </c>
      <c r="C642" s="9" t="s">
        <v>16</v>
      </c>
      <c r="D642" s="9" t="s">
        <v>34</v>
      </c>
      <c r="E642" s="24">
        <f t="shared" si="68"/>
        <v>731.8</v>
      </c>
      <c r="F642" s="24">
        <v>731.8</v>
      </c>
      <c r="G642" s="24"/>
      <c r="H642" s="24">
        <f t="shared" si="66"/>
        <v>731.8</v>
      </c>
      <c r="I642" s="24">
        <v>731.8</v>
      </c>
      <c r="J642" s="24"/>
    </row>
    <row r="643" spans="1:10" ht="52.5" customHeight="1" x14ac:dyDescent="0.2">
      <c r="A643" s="35" t="s">
        <v>22</v>
      </c>
      <c r="B643" s="9" t="s">
        <v>241</v>
      </c>
      <c r="C643" s="9" t="s">
        <v>18</v>
      </c>
      <c r="D643" s="9" t="s">
        <v>34</v>
      </c>
      <c r="E643" s="24">
        <f t="shared" si="68"/>
        <v>1</v>
      </c>
      <c r="F643" s="24">
        <v>1</v>
      </c>
      <c r="G643" s="24"/>
      <c r="H643" s="24">
        <f t="shared" si="66"/>
        <v>1</v>
      </c>
      <c r="I643" s="24">
        <v>1</v>
      </c>
      <c r="J643" s="24"/>
    </row>
    <row r="644" spans="1:10" ht="180" customHeight="1" x14ac:dyDescent="0.2">
      <c r="A644" s="17" t="s">
        <v>737</v>
      </c>
      <c r="B644" s="18" t="s">
        <v>349</v>
      </c>
      <c r="C644" s="9"/>
      <c r="D644" s="9"/>
      <c r="E644" s="22">
        <f t="shared" si="68"/>
        <v>14580</v>
      </c>
      <c r="F644" s="23">
        <f>F645+F649</f>
        <v>14580</v>
      </c>
      <c r="G644" s="22">
        <f>G645+G649</f>
        <v>0</v>
      </c>
      <c r="H644" s="22">
        <f t="shared" si="66"/>
        <v>14585</v>
      </c>
      <c r="I644" s="23">
        <f>I645+I649</f>
        <v>14585</v>
      </c>
      <c r="J644" s="22">
        <f>J645+J649</f>
        <v>0</v>
      </c>
    </row>
    <row r="645" spans="1:10" ht="157.9" customHeight="1" x14ac:dyDescent="0.2">
      <c r="A645" s="17" t="s">
        <v>350</v>
      </c>
      <c r="B645" s="18" t="s">
        <v>351</v>
      </c>
      <c r="C645" s="9"/>
      <c r="D645" s="9"/>
      <c r="E645" s="22">
        <f t="shared" si="68"/>
        <v>12980</v>
      </c>
      <c r="F645" s="23">
        <f t="shared" ref="F645:J647" si="69">F646</f>
        <v>12980</v>
      </c>
      <c r="G645" s="22">
        <f t="shared" si="69"/>
        <v>0</v>
      </c>
      <c r="H645" s="22">
        <f t="shared" si="66"/>
        <v>12985</v>
      </c>
      <c r="I645" s="23">
        <f t="shared" si="69"/>
        <v>12985</v>
      </c>
      <c r="J645" s="22">
        <f t="shared" si="69"/>
        <v>0</v>
      </c>
    </row>
    <row r="646" spans="1:10" ht="106.5" customHeight="1" x14ac:dyDescent="0.2">
      <c r="A646" s="18" t="s">
        <v>641</v>
      </c>
      <c r="B646" s="18" t="s">
        <v>639</v>
      </c>
      <c r="C646" s="9"/>
      <c r="D646" s="9"/>
      <c r="E646" s="22">
        <f t="shared" si="68"/>
        <v>12980</v>
      </c>
      <c r="F646" s="23">
        <f t="shared" si="69"/>
        <v>12980</v>
      </c>
      <c r="G646" s="22">
        <f t="shared" si="69"/>
        <v>0</v>
      </c>
      <c r="H646" s="22">
        <f t="shared" si="66"/>
        <v>12985</v>
      </c>
      <c r="I646" s="23">
        <f t="shared" si="69"/>
        <v>12985</v>
      </c>
      <c r="J646" s="22">
        <f t="shared" si="69"/>
        <v>0</v>
      </c>
    </row>
    <row r="647" spans="1:10" ht="82.5" customHeight="1" x14ac:dyDescent="0.2">
      <c r="A647" s="8" t="s">
        <v>55</v>
      </c>
      <c r="B647" s="9" t="s">
        <v>640</v>
      </c>
      <c r="C647" s="9"/>
      <c r="D647" s="9"/>
      <c r="E647" s="24">
        <f t="shared" si="68"/>
        <v>12980</v>
      </c>
      <c r="F647" s="25">
        <f t="shared" si="69"/>
        <v>12980</v>
      </c>
      <c r="G647" s="24">
        <f t="shared" si="69"/>
        <v>0</v>
      </c>
      <c r="H647" s="24">
        <f t="shared" si="66"/>
        <v>12985</v>
      </c>
      <c r="I647" s="25">
        <f t="shared" si="69"/>
        <v>12985</v>
      </c>
      <c r="J647" s="24">
        <f t="shared" si="69"/>
        <v>0</v>
      </c>
    </row>
    <row r="648" spans="1:10" ht="100.5" customHeight="1" x14ac:dyDescent="0.2">
      <c r="A648" s="9" t="s">
        <v>21</v>
      </c>
      <c r="B648" s="9" t="s">
        <v>640</v>
      </c>
      <c r="C648" s="9" t="s">
        <v>17</v>
      </c>
      <c r="D648" s="9" t="s">
        <v>35</v>
      </c>
      <c r="E648" s="24">
        <f t="shared" si="68"/>
        <v>12980</v>
      </c>
      <c r="F648" s="25">
        <v>12980</v>
      </c>
      <c r="G648" s="24"/>
      <c r="H648" s="24">
        <f t="shared" si="66"/>
        <v>12985</v>
      </c>
      <c r="I648" s="25">
        <v>12985</v>
      </c>
      <c r="J648" s="24"/>
    </row>
    <row r="649" spans="1:10" ht="112.5" customHeight="1" x14ac:dyDescent="0.2">
      <c r="A649" s="17" t="s">
        <v>352</v>
      </c>
      <c r="B649" s="18" t="s">
        <v>353</v>
      </c>
      <c r="C649" s="9"/>
      <c r="D649" s="9"/>
      <c r="E649" s="22">
        <f t="shared" ref="E649:E675" si="70">F649+G649</f>
        <v>1600</v>
      </c>
      <c r="F649" s="23">
        <f t="shared" ref="F649:J651" si="71">F650</f>
        <v>1600</v>
      </c>
      <c r="G649" s="22">
        <f t="shared" si="71"/>
        <v>0</v>
      </c>
      <c r="H649" s="22">
        <f t="shared" si="66"/>
        <v>1600</v>
      </c>
      <c r="I649" s="23">
        <f t="shared" si="71"/>
        <v>1600</v>
      </c>
      <c r="J649" s="22">
        <f t="shared" si="71"/>
        <v>0</v>
      </c>
    </row>
    <row r="650" spans="1:10" ht="166.5" customHeight="1" x14ac:dyDescent="0.2">
      <c r="A650" s="17" t="s">
        <v>867</v>
      </c>
      <c r="B650" s="18" t="s">
        <v>354</v>
      </c>
      <c r="C650" s="9"/>
      <c r="D650" s="9"/>
      <c r="E650" s="22">
        <f t="shared" si="70"/>
        <v>1600</v>
      </c>
      <c r="F650" s="23">
        <f t="shared" si="71"/>
        <v>1600</v>
      </c>
      <c r="G650" s="22">
        <f t="shared" si="71"/>
        <v>0</v>
      </c>
      <c r="H650" s="22">
        <f t="shared" si="66"/>
        <v>1600</v>
      </c>
      <c r="I650" s="23">
        <f t="shared" si="71"/>
        <v>1600</v>
      </c>
      <c r="J650" s="22">
        <f t="shared" si="71"/>
        <v>0</v>
      </c>
    </row>
    <row r="651" spans="1:10" ht="135.75" customHeight="1" x14ac:dyDescent="0.2">
      <c r="A651" s="8" t="s">
        <v>857</v>
      </c>
      <c r="B651" s="9" t="s">
        <v>355</v>
      </c>
      <c r="C651" s="9"/>
      <c r="D651" s="9"/>
      <c r="E651" s="24">
        <f t="shared" si="70"/>
        <v>1600</v>
      </c>
      <c r="F651" s="25">
        <f t="shared" si="71"/>
        <v>1600</v>
      </c>
      <c r="G651" s="24">
        <f t="shared" si="71"/>
        <v>0</v>
      </c>
      <c r="H651" s="24">
        <f t="shared" si="66"/>
        <v>1600</v>
      </c>
      <c r="I651" s="25">
        <f t="shared" si="71"/>
        <v>1600</v>
      </c>
      <c r="J651" s="24">
        <f t="shared" si="71"/>
        <v>0</v>
      </c>
    </row>
    <row r="652" spans="1:10" ht="45.75" customHeight="1" x14ac:dyDescent="0.2">
      <c r="A652" s="9" t="s">
        <v>22</v>
      </c>
      <c r="B652" s="9" t="s">
        <v>355</v>
      </c>
      <c r="C652" s="9" t="s">
        <v>18</v>
      </c>
      <c r="D652" s="9" t="s">
        <v>36</v>
      </c>
      <c r="E652" s="24">
        <f t="shared" si="70"/>
        <v>1600</v>
      </c>
      <c r="F652" s="25">
        <v>1600</v>
      </c>
      <c r="G652" s="24"/>
      <c r="H652" s="24">
        <f t="shared" si="66"/>
        <v>1600</v>
      </c>
      <c r="I652" s="25">
        <v>1600</v>
      </c>
      <c r="J652" s="24"/>
    </row>
    <row r="653" spans="1:10" ht="208.9" customHeight="1" x14ac:dyDescent="0.2">
      <c r="A653" s="17" t="s">
        <v>738</v>
      </c>
      <c r="B653" s="18" t="s">
        <v>154</v>
      </c>
      <c r="C653" s="18"/>
      <c r="D653" s="18"/>
      <c r="E653" s="22">
        <f t="shared" si="70"/>
        <v>2479</v>
      </c>
      <c r="F653" s="22">
        <f>F654+F661+F665+F669</f>
        <v>1945</v>
      </c>
      <c r="G653" s="22">
        <f>G654+G661+G665+G669</f>
        <v>534</v>
      </c>
      <c r="H653" s="22">
        <f t="shared" si="66"/>
        <v>2556</v>
      </c>
      <c r="I653" s="22">
        <f>I654+I661+I665+I669</f>
        <v>2000</v>
      </c>
      <c r="J653" s="22">
        <f>J654+J661+J665+J669</f>
        <v>556</v>
      </c>
    </row>
    <row r="654" spans="1:10" ht="125.25" customHeight="1" x14ac:dyDescent="0.2">
      <c r="A654" s="18" t="s">
        <v>755</v>
      </c>
      <c r="B654" s="18" t="s">
        <v>654</v>
      </c>
      <c r="C654" s="18"/>
      <c r="D654" s="18"/>
      <c r="E654" s="22">
        <f t="shared" si="70"/>
        <v>500</v>
      </c>
      <c r="F654" s="23">
        <f>F655+F658</f>
        <v>500</v>
      </c>
      <c r="G654" s="23">
        <f>G655+G658</f>
        <v>0</v>
      </c>
      <c r="H654" s="22">
        <f t="shared" si="66"/>
        <v>500</v>
      </c>
      <c r="I654" s="23">
        <f>I655+I658</f>
        <v>500</v>
      </c>
      <c r="J654" s="23">
        <f>J655+J658</f>
        <v>0</v>
      </c>
    </row>
    <row r="655" spans="1:10" ht="73.5" customHeight="1" x14ac:dyDescent="0.2">
      <c r="A655" s="18" t="s">
        <v>655</v>
      </c>
      <c r="B655" s="18" t="s">
        <v>656</v>
      </c>
      <c r="C655" s="18"/>
      <c r="D655" s="18"/>
      <c r="E655" s="22">
        <f t="shared" si="70"/>
        <v>150</v>
      </c>
      <c r="F655" s="23">
        <f>F656</f>
        <v>150</v>
      </c>
      <c r="G655" s="23">
        <f>G656</f>
        <v>0</v>
      </c>
      <c r="H655" s="22">
        <f t="shared" si="66"/>
        <v>150</v>
      </c>
      <c r="I655" s="23">
        <f>I656</f>
        <v>150</v>
      </c>
      <c r="J655" s="23">
        <f>J656</f>
        <v>0</v>
      </c>
    </row>
    <row r="656" spans="1:10" ht="135" customHeight="1" x14ac:dyDescent="0.2">
      <c r="A656" s="8" t="s">
        <v>857</v>
      </c>
      <c r="B656" s="9" t="s">
        <v>657</v>
      </c>
      <c r="C656" s="9"/>
      <c r="D656" s="9"/>
      <c r="E656" s="24">
        <f t="shared" si="70"/>
        <v>150</v>
      </c>
      <c r="F656" s="25">
        <f>F657</f>
        <v>150</v>
      </c>
      <c r="G656" s="25">
        <f>G657</f>
        <v>0</v>
      </c>
      <c r="H656" s="24">
        <f t="shared" si="66"/>
        <v>150</v>
      </c>
      <c r="I656" s="25">
        <f>I657</f>
        <v>150</v>
      </c>
      <c r="J656" s="25">
        <f>J657</f>
        <v>0</v>
      </c>
    </row>
    <row r="657" spans="1:10" ht="51" customHeight="1" x14ac:dyDescent="0.2">
      <c r="A657" s="9" t="s">
        <v>22</v>
      </c>
      <c r="B657" s="9" t="s">
        <v>657</v>
      </c>
      <c r="C657" s="9" t="s">
        <v>18</v>
      </c>
      <c r="D657" s="9" t="s">
        <v>3</v>
      </c>
      <c r="E657" s="24">
        <f t="shared" si="70"/>
        <v>150</v>
      </c>
      <c r="F657" s="25">
        <v>150</v>
      </c>
      <c r="G657" s="24"/>
      <c r="H657" s="24">
        <f t="shared" si="66"/>
        <v>150</v>
      </c>
      <c r="I657" s="25">
        <v>150</v>
      </c>
      <c r="J657" s="24"/>
    </row>
    <row r="658" spans="1:10" ht="89.25" customHeight="1" x14ac:dyDescent="0.2">
      <c r="A658" s="18" t="s">
        <v>658</v>
      </c>
      <c r="B658" s="18" t="s">
        <v>659</v>
      </c>
      <c r="C658" s="18"/>
      <c r="D658" s="18"/>
      <c r="E658" s="22">
        <f t="shared" si="70"/>
        <v>350</v>
      </c>
      <c r="F658" s="23">
        <f>F659</f>
        <v>350</v>
      </c>
      <c r="G658" s="23">
        <f>G659</f>
        <v>0</v>
      </c>
      <c r="H658" s="22">
        <f t="shared" si="66"/>
        <v>350</v>
      </c>
      <c r="I658" s="23">
        <f>I659</f>
        <v>350</v>
      </c>
      <c r="J658" s="23">
        <f>J659</f>
        <v>0</v>
      </c>
    </row>
    <row r="659" spans="1:10" ht="133.5" customHeight="1" x14ac:dyDescent="0.2">
      <c r="A659" s="8" t="s">
        <v>857</v>
      </c>
      <c r="B659" s="9" t="s">
        <v>660</v>
      </c>
      <c r="C659" s="9"/>
      <c r="D659" s="9"/>
      <c r="E659" s="24">
        <f t="shared" si="70"/>
        <v>350</v>
      </c>
      <c r="F659" s="25">
        <f>F660</f>
        <v>350</v>
      </c>
      <c r="G659" s="25">
        <f>G660</f>
        <v>0</v>
      </c>
      <c r="H659" s="24">
        <f t="shared" si="66"/>
        <v>350</v>
      </c>
      <c r="I659" s="25">
        <f>I660</f>
        <v>350</v>
      </c>
      <c r="J659" s="25">
        <f>J660</f>
        <v>0</v>
      </c>
    </row>
    <row r="660" spans="1:10" ht="47.25" customHeight="1" x14ac:dyDescent="0.2">
      <c r="A660" s="9" t="s">
        <v>22</v>
      </c>
      <c r="B660" s="9" t="s">
        <v>660</v>
      </c>
      <c r="C660" s="9" t="s">
        <v>18</v>
      </c>
      <c r="D660" s="9" t="s">
        <v>3</v>
      </c>
      <c r="E660" s="24">
        <f t="shared" si="70"/>
        <v>350</v>
      </c>
      <c r="F660" s="25">
        <v>350</v>
      </c>
      <c r="G660" s="24"/>
      <c r="H660" s="24">
        <f t="shared" si="66"/>
        <v>350</v>
      </c>
      <c r="I660" s="25">
        <v>350</v>
      </c>
      <c r="J660" s="24"/>
    </row>
    <row r="661" spans="1:10" ht="104.45" customHeight="1" x14ac:dyDescent="0.2">
      <c r="A661" s="18" t="s">
        <v>967</v>
      </c>
      <c r="B661" s="18" t="s">
        <v>776</v>
      </c>
      <c r="C661" s="9"/>
      <c r="D661" s="18"/>
      <c r="E661" s="22">
        <f t="shared" si="70"/>
        <v>40</v>
      </c>
      <c r="F661" s="23">
        <f t="shared" ref="F661:J663" si="72">F662</f>
        <v>40</v>
      </c>
      <c r="G661" s="22">
        <f t="shared" si="72"/>
        <v>0</v>
      </c>
      <c r="H661" s="22">
        <f t="shared" si="66"/>
        <v>40</v>
      </c>
      <c r="I661" s="23">
        <f t="shared" si="72"/>
        <v>40</v>
      </c>
      <c r="J661" s="22">
        <f t="shared" si="72"/>
        <v>0</v>
      </c>
    </row>
    <row r="662" spans="1:10" ht="182.45" customHeight="1" x14ac:dyDescent="0.2">
      <c r="A662" s="18" t="s">
        <v>777</v>
      </c>
      <c r="B662" s="18" t="s">
        <v>778</v>
      </c>
      <c r="C662" s="9"/>
      <c r="D662" s="18"/>
      <c r="E662" s="22">
        <f t="shared" si="70"/>
        <v>40</v>
      </c>
      <c r="F662" s="23">
        <f t="shared" si="72"/>
        <v>40</v>
      </c>
      <c r="G662" s="23">
        <f t="shared" si="72"/>
        <v>0</v>
      </c>
      <c r="H662" s="22">
        <f t="shared" si="66"/>
        <v>40</v>
      </c>
      <c r="I662" s="23">
        <f t="shared" si="72"/>
        <v>40</v>
      </c>
      <c r="J662" s="23">
        <f t="shared" si="72"/>
        <v>0</v>
      </c>
    </row>
    <row r="663" spans="1:10" ht="35.25" customHeight="1" x14ac:dyDescent="0.2">
      <c r="A663" s="7" t="s">
        <v>69</v>
      </c>
      <c r="B663" s="9" t="s">
        <v>779</v>
      </c>
      <c r="C663" s="9"/>
      <c r="D663" s="9"/>
      <c r="E663" s="24">
        <f t="shared" si="70"/>
        <v>40</v>
      </c>
      <c r="F663" s="25">
        <f t="shared" si="72"/>
        <v>40</v>
      </c>
      <c r="G663" s="25">
        <f t="shared" si="72"/>
        <v>0</v>
      </c>
      <c r="H663" s="24">
        <f t="shared" si="66"/>
        <v>40</v>
      </c>
      <c r="I663" s="25">
        <f t="shared" si="72"/>
        <v>40</v>
      </c>
      <c r="J663" s="25">
        <f t="shared" si="72"/>
        <v>0</v>
      </c>
    </row>
    <row r="664" spans="1:10" ht="69.75" customHeight="1" x14ac:dyDescent="0.2">
      <c r="A664" s="9" t="s">
        <v>23</v>
      </c>
      <c r="B664" s="9" t="s">
        <v>779</v>
      </c>
      <c r="C664" s="9" t="s">
        <v>16</v>
      </c>
      <c r="D664" s="9" t="s">
        <v>1</v>
      </c>
      <c r="E664" s="24">
        <f t="shared" si="70"/>
        <v>40</v>
      </c>
      <c r="F664" s="25">
        <v>40</v>
      </c>
      <c r="G664" s="24"/>
      <c r="H664" s="24">
        <f t="shared" si="66"/>
        <v>40</v>
      </c>
      <c r="I664" s="25">
        <v>40</v>
      </c>
      <c r="J664" s="24"/>
    </row>
    <row r="665" spans="1:10" ht="99.6" customHeight="1" x14ac:dyDescent="0.2">
      <c r="A665" s="17" t="s">
        <v>756</v>
      </c>
      <c r="B665" s="18" t="s">
        <v>155</v>
      </c>
      <c r="C665" s="18"/>
      <c r="D665" s="18"/>
      <c r="E665" s="22">
        <f t="shared" si="70"/>
        <v>1375</v>
      </c>
      <c r="F665" s="23">
        <f t="shared" ref="F665:J665" si="73">F666</f>
        <v>1375</v>
      </c>
      <c r="G665" s="22">
        <f t="shared" si="73"/>
        <v>0</v>
      </c>
      <c r="H665" s="22">
        <f t="shared" ref="H665:H698" si="74">I665+J665</f>
        <v>1430</v>
      </c>
      <c r="I665" s="23">
        <f t="shared" si="73"/>
        <v>1430</v>
      </c>
      <c r="J665" s="22">
        <f t="shared" si="73"/>
        <v>0</v>
      </c>
    </row>
    <row r="666" spans="1:10" ht="116.25" customHeight="1" x14ac:dyDescent="0.2">
      <c r="A666" s="17" t="s">
        <v>880</v>
      </c>
      <c r="B666" s="18" t="s">
        <v>156</v>
      </c>
      <c r="C666" s="18"/>
      <c r="D666" s="18"/>
      <c r="E666" s="22">
        <f t="shared" si="70"/>
        <v>1375</v>
      </c>
      <c r="F666" s="22">
        <f>F667</f>
        <v>1375</v>
      </c>
      <c r="G666" s="22">
        <f>G667</f>
        <v>0</v>
      </c>
      <c r="H666" s="22">
        <f t="shared" si="74"/>
        <v>1430</v>
      </c>
      <c r="I666" s="22">
        <f>I667</f>
        <v>1430</v>
      </c>
      <c r="J666" s="22">
        <f>J667</f>
        <v>0</v>
      </c>
    </row>
    <row r="667" spans="1:10" ht="45" customHeight="1" x14ac:dyDescent="0.2">
      <c r="A667" s="32" t="s">
        <v>177</v>
      </c>
      <c r="B667" s="9" t="s">
        <v>917</v>
      </c>
      <c r="C667" s="18"/>
      <c r="D667" s="18"/>
      <c r="E667" s="24">
        <f>F667+G667</f>
        <v>1375</v>
      </c>
      <c r="F667" s="25">
        <f>F668</f>
        <v>1375</v>
      </c>
      <c r="G667" s="25">
        <f>G668</f>
        <v>0</v>
      </c>
      <c r="H667" s="24">
        <f t="shared" si="74"/>
        <v>1430</v>
      </c>
      <c r="I667" s="25">
        <f>I668</f>
        <v>1430</v>
      </c>
      <c r="J667" s="25">
        <f>J668</f>
        <v>0</v>
      </c>
    </row>
    <row r="668" spans="1:10" ht="192.75" customHeight="1" x14ac:dyDescent="0.2">
      <c r="A668" s="8" t="s">
        <v>25</v>
      </c>
      <c r="B668" s="9" t="s">
        <v>917</v>
      </c>
      <c r="C668" s="9" t="s">
        <v>15</v>
      </c>
      <c r="D668" s="9" t="s">
        <v>5</v>
      </c>
      <c r="E668" s="24">
        <f>F668+G668</f>
        <v>1375</v>
      </c>
      <c r="F668" s="25">
        <v>1375</v>
      </c>
      <c r="G668" s="25"/>
      <c r="H668" s="24">
        <f t="shared" si="74"/>
        <v>1430</v>
      </c>
      <c r="I668" s="25">
        <v>1430</v>
      </c>
      <c r="J668" s="25"/>
    </row>
    <row r="669" spans="1:10" ht="106.9" customHeight="1" x14ac:dyDescent="0.2">
      <c r="A669" s="17" t="s">
        <v>757</v>
      </c>
      <c r="B669" s="18" t="s">
        <v>157</v>
      </c>
      <c r="C669" s="18"/>
      <c r="D669" s="18"/>
      <c r="E669" s="22">
        <f t="shared" si="70"/>
        <v>564</v>
      </c>
      <c r="F669" s="22">
        <f>F670+F673</f>
        <v>30</v>
      </c>
      <c r="G669" s="22">
        <f>G670+G673</f>
        <v>534</v>
      </c>
      <c r="H669" s="22">
        <f t="shared" si="74"/>
        <v>586</v>
      </c>
      <c r="I669" s="22">
        <f>I670+I673</f>
        <v>30</v>
      </c>
      <c r="J669" s="22">
        <f>J670+J673</f>
        <v>556</v>
      </c>
    </row>
    <row r="670" spans="1:10" ht="176.45" customHeight="1" x14ac:dyDescent="0.2">
      <c r="A670" s="17" t="s">
        <v>968</v>
      </c>
      <c r="B670" s="18" t="s">
        <v>158</v>
      </c>
      <c r="C670" s="18"/>
      <c r="D670" s="18"/>
      <c r="E670" s="22">
        <f t="shared" si="70"/>
        <v>534</v>
      </c>
      <c r="F670" s="23">
        <f t="shared" ref="F670:J671" si="75">F671</f>
        <v>0</v>
      </c>
      <c r="G670" s="22">
        <f t="shared" si="75"/>
        <v>534</v>
      </c>
      <c r="H670" s="22">
        <f t="shared" si="74"/>
        <v>556</v>
      </c>
      <c r="I670" s="23">
        <f t="shared" si="75"/>
        <v>0</v>
      </c>
      <c r="J670" s="22">
        <f t="shared" si="75"/>
        <v>556</v>
      </c>
    </row>
    <row r="671" spans="1:10" ht="59.25" customHeight="1" x14ac:dyDescent="0.2">
      <c r="A671" s="8" t="s">
        <v>159</v>
      </c>
      <c r="B671" s="9" t="s">
        <v>160</v>
      </c>
      <c r="C671" s="9"/>
      <c r="D671" s="9"/>
      <c r="E671" s="24">
        <f t="shared" si="70"/>
        <v>534</v>
      </c>
      <c r="F671" s="25">
        <f t="shared" si="75"/>
        <v>0</v>
      </c>
      <c r="G671" s="24">
        <f t="shared" si="75"/>
        <v>534</v>
      </c>
      <c r="H671" s="24">
        <f t="shared" si="74"/>
        <v>556</v>
      </c>
      <c r="I671" s="25">
        <f t="shared" si="75"/>
        <v>0</v>
      </c>
      <c r="J671" s="24">
        <f t="shared" si="75"/>
        <v>556</v>
      </c>
    </row>
    <row r="672" spans="1:10" ht="195" customHeight="1" x14ac:dyDescent="0.2">
      <c r="A672" s="8" t="s">
        <v>25</v>
      </c>
      <c r="B672" s="9" t="s">
        <v>160</v>
      </c>
      <c r="C672" s="9" t="s">
        <v>15</v>
      </c>
      <c r="D672" s="9" t="s">
        <v>37</v>
      </c>
      <c r="E672" s="24">
        <f t="shared" si="70"/>
        <v>534</v>
      </c>
      <c r="F672" s="25"/>
      <c r="G672" s="24">
        <v>534</v>
      </c>
      <c r="H672" s="24">
        <f t="shared" si="74"/>
        <v>556</v>
      </c>
      <c r="I672" s="25"/>
      <c r="J672" s="24">
        <v>556</v>
      </c>
    </row>
    <row r="673" spans="1:10" ht="171.6" customHeight="1" x14ac:dyDescent="0.2">
      <c r="A673" s="18" t="s">
        <v>780</v>
      </c>
      <c r="B673" s="18" t="s">
        <v>781</v>
      </c>
      <c r="C673" s="18"/>
      <c r="D673" s="18"/>
      <c r="E673" s="22">
        <f t="shared" si="70"/>
        <v>30</v>
      </c>
      <c r="F673" s="23">
        <f>F674</f>
        <v>30</v>
      </c>
      <c r="G673" s="23">
        <f>G674</f>
        <v>0</v>
      </c>
      <c r="H673" s="22">
        <f t="shared" si="74"/>
        <v>30</v>
      </c>
      <c r="I673" s="23">
        <f>I674</f>
        <v>30</v>
      </c>
      <c r="J673" s="23">
        <f>J674</f>
        <v>0</v>
      </c>
    </row>
    <row r="674" spans="1:10" ht="30" customHeight="1" x14ac:dyDescent="0.2">
      <c r="A674" s="7" t="s">
        <v>69</v>
      </c>
      <c r="B674" s="9" t="s">
        <v>782</v>
      </c>
      <c r="C674" s="9"/>
      <c r="D674" s="9"/>
      <c r="E674" s="24">
        <f t="shared" si="70"/>
        <v>30</v>
      </c>
      <c r="F674" s="25">
        <f>F675</f>
        <v>30</v>
      </c>
      <c r="G674" s="25">
        <f>G675</f>
        <v>0</v>
      </c>
      <c r="H674" s="24">
        <f t="shared" si="74"/>
        <v>30</v>
      </c>
      <c r="I674" s="25">
        <f>I675</f>
        <v>30</v>
      </c>
      <c r="J674" s="25">
        <f>J675</f>
        <v>0</v>
      </c>
    </row>
    <row r="675" spans="1:10" ht="67.5" customHeight="1" x14ac:dyDescent="0.2">
      <c r="A675" s="9" t="s">
        <v>23</v>
      </c>
      <c r="B675" s="9" t="s">
        <v>782</v>
      </c>
      <c r="C675" s="9" t="s">
        <v>16</v>
      </c>
      <c r="D675" s="9" t="s">
        <v>1</v>
      </c>
      <c r="E675" s="24">
        <f t="shared" si="70"/>
        <v>30</v>
      </c>
      <c r="F675" s="25">
        <v>30</v>
      </c>
      <c r="G675" s="24"/>
      <c r="H675" s="24">
        <f t="shared" si="74"/>
        <v>30</v>
      </c>
      <c r="I675" s="25">
        <v>30</v>
      </c>
      <c r="J675" s="24"/>
    </row>
    <row r="676" spans="1:10" ht="123.6" customHeight="1" x14ac:dyDescent="0.2">
      <c r="A676" s="17" t="s">
        <v>739</v>
      </c>
      <c r="B676" s="18" t="s">
        <v>112</v>
      </c>
      <c r="C676" s="18"/>
      <c r="D676" s="18"/>
      <c r="E676" s="22">
        <f>F676+G676</f>
        <v>23</v>
      </c>
      <c r="F676" s="22">
        <f>F677</f>
        <v>23</v>
      </c>
      <c r="G676" s="22">
        <f>G677</f>
        <v>0</v>
      </c>
      <c r="H676" s="22">
        <f t="shared" si="74"/>
        <v>23</v>
      </c>
      <c r="I676" s="22">
        <f>I677</f>
        <v>23</v>
      </c>
      <c r="J676" s="22">
        <f>J677</f>
        <v>0</v>
      </c>
    </row>
    <row r="677" spans="1:10" ht="73.900000000000006" customHeight="1" x14ac:dyDescent="0.2">
      <c r="A677" s="18" t="s">
        <v>783</v>
      </c>
      <c r="B677" s="18" t="s">
        <v>784</v>
      </c>
      <c r="C677" s="18"/>
      <c r="D677" s="18"/>
      <c r="E677" s="22">
        <f t="shared" ref="E677:E680" si="76">F677+G677</f>
        <v>23</v>
      </c>
      <c r="F677" s="23">
        <f t="shared" ref="F677:J679" si="77">F678</f>
        <v>23</v>
      </c>
      <c r="G677" s="23">
        <f t="shared" si="77"/>
        <v>0</v>
      </c>
      <c r="H677" s="22">
        <f t="shared" si="74"/>
        <v>23</v>
      </c>
      <c r="I677" s="23">
        <f t="shared" si="77"/>
        <v>23</v>
      </c>
      <c r="J677" s="23">
        <f t="shared" si="77"/>
        <v>0</v>
      </c>
    </row>
    <row r="678" spans="1:10" ht="203.45" customHeight="1" x14ac:dyDescent="0.2">
      <c r="A678" s="18" t="s">
        <v>785</v>
      </c>
      <c r="B678" s="18" t="s">
        <v>786</v>
      </c>
      <c r="C678" s="18"/>
      <c r="D678" s="18"/>
      <c r="E678" s="22">
        <f t="shared" si="76"/>
        <v>23</v>
      </c>
      <c r="F678" s="23">
        <f t="shared" si="77"/>
        <v>23</v>
      </c>
      <c r="G678" s="23">
        <f t="shared" si="77"/>
        <v>0</v>
      </c>
      <c r="H678" s="22">
        <f t="shared" si="74"/>
        <v>23</v>
      </c>
      <c r="I678" s="23">
        <f t="shared" si="77"/>
        <v>23</v>
      </c>
      <c r="J678" s="23">
        <f t="shared" si="77"/>
        <v>0</v>
      </c>
    </row>
    <row r="679" spans="1:10" ht="30.75" customHeight="1" x14ac:dyDescent="0.2">
      <c r="A679" s="7" t="s">
        <v>69</v>
      </c>
      <c r="B679" s="9" t="s">
        <v>787</v>
      </c>
      <c r="C679" s="9"/>
      <c r="D679" s="9"/>
      <c r="E679" s="24">
        <f t="shared" si="76"/>
        <v>23</v>
      </c>
      <c r="F679" s="25">
        <f t="shared" si="77"/>
        <v>23</v>
      </c>
      <c r="G679" s="25">
        <f t="shared" si="77"/>
        <v>0</v>
      </c>
      <c r="H679" s="24">
        <f t="shared" si="74"/>
        <v>23</v>
      </c>
      <c r="I679" s="25">
        <f t="shared" si="77"/>
        <v>23</v>
      </c>
      <c r="J679" s="25">
        <f t="shared" si="77"/>
        <v>0</v>
      </c>
    </row>
    <row r="680" spans="1:10" ht="68.25" customHeight="1" x14ac:dyDescent="0.2">
      <c r="A680" s="9" t="s">
        <v>23</v>
      </c>
      <c r="B680" s="9" t="s">
        <v>787</v>
      </c>
      <c r="C680" s="9" t="s">
        <v>16</v>
      </c>
      <c r="D680" s="9" t="s">
        <v>1</v>
      </c>
      <c r="E680" s="24">
        <f t="shared" si="76"/>
        <v>23</v>
      </c>
      <c r="F680" s="25">
        <v>23</v>
      </c>
      <c r="G680" s="24"/>
      <c r="H680" s="24">
        <f t="shared" si="74"/>
        <v>23</v>
      </c>
      <c r="I680" s="25">
        <v>23</v>
      </c>
      <c r="J680" s="24"/>
    </row>
    <row r="681" spans="1:10" ht="136.9" customHeight="1" x14ac:dyDescent="0.2">
      <c r="A681" s="18" t="s">
        <v>801</v>
      </c>
      <c r="B681" s="18" t="s">
        <v>802</v>
      </c>
      <c r="C681" s="18"/>
      <c r="D681" s="18"/>
      <c r="E681" s="22">
        <f t="shared" ref="E681:E698" si="78">F681+G681</f>
        <v>6453</v>
      </c>
      <c r="F681" s="22">
        <f>F688+F682</f>
        <v>6453</v>
      </c>
      <c r="G681" s="22">
        <f>G688+G682</f>
        <v>0</v>
      </c>
      <c r="H681" s="22">
        <f t="shared" si="74"/>
        <v>6453</v>
      </c>
      <c r="I681" s="22">
        <f>I688+I682</f>
        <v>6453</v>
      </c>
      <c r="J681" s="22">
        <f>J688+J682</f>
        <v>0</v>
      </c>
    </row>
    <row r="682" spans="1:10" ht="104.45" customHeight="1" x14ac:dyDescent="0.2">
      <c r="A682" s="18" t="s">
        <v>818</v>
      </c>
      <c r="B682" s="18" t="s">
        <v>820</v>
      </c>
      <c r="C682" s="18"/>
      <c r="D682" s="18"/>
      <c r="E682" s="22">
        <f t="shared" si="78"/>
        <v>6250</v>
      </c>
      <c r="F682" s="22">
        <f>F683</f>
        <v>6250</v>
      </c>
      <c r="G682" s="22">
        <f>G683</f>
        <v>0</v>
      </c>
      <c r="H682" s="22">
        <f t="shared" si="74"/>
        <v>6250</v>
      </c>
      <c r="I682" s="22">
        <f>I683</f>
        <v>6250</v>
      </c>
      <c r="J682" s="22">
        <f>J683</f>
        <v>0</v>
      </c>
    </row>
    <row r="683" spans="1:10" ht="216.6" customHeight="1" x14ac:dyDescent="0.2">
      <c r="A683" s="18" t="s">
        <v>819</v>
      </c>
      <c r="B683" s="18" t="s">
        <v>821</v>
      </c>
      <c r="C683" s="18"/>
      <c r="D683" s="18"/>
      <c r="E683" s="22">
        <f t="shared" si="78"/>
        <v>6250</v>
      </c>
      <c r="F683" s="22">
        <f>F684+F686</f>
        <v>6250</v>
      </c>
      <c r="G683" s="22">
        <f>G684+G686</f>
        <v>0</v>
      </c>
      <c r="H683" s="22">
        <f t="shared" si="74"/>
        <v>6250</v>
      </c>
      <c r="I683" s="22">
        <f>I684+I686</f>
        <v>6250</v>
      </c>
      <c r="J683" s="22">
        <f>J684+J686</f>
        <v>0</v>
      </c>
    </row>
    <row r="684" spans="1:10" ht="65.25" customHeight="1" x14ac:dyDescent="0.2">
      <c r="A684" s="7" t="s">
        <v>393</v>
      </c>
      <c r="B684" s="9" t="s">
        <v>822</v>
      </c>
      <c r="C684" s="9"/>
      <c r="D684" s="18"/>
      <c r="E684" s="24">
        <f t="shared" si="78"/>
        <v>50</v>
      </c>
      <c r="F684" s="24">
        <f>F685</f>
        <v>50</v>
      </c>
      <c r="G684" s="24">
        <f>G685</f>
        <v>0</v>
      </c>
      <c r="H684" s="24">
        <f t="shared" si="74"/>
        <v>50</v>
      </c>
      <c r="I684" s="24">
        <f>I685</f>
        <v>50</v>
      </c>
      <c r="J684" s="24">
        <f>J685</f>
        <v>0</v>
      </c>
    </row>
    <row r="685" spans="1:10" ht="63.75" customHeight="1" x14ac:dyDescent="0.2">
      <c r="A685" s="9" t="s">
        <v>23</v>
      </c>
      <c r="B685" s="9" t="s">
        <v>822</v>
      </c>
      <c r="C685" s="9" t="s">
        <v>16</v>
      </c>
      <c r="D685" s="9" t="s">
        <v>11</v>
      </c>
      <c r="E685" s="24">
        <f t="shared" si="78"/>
        <v>50</v>
      </c>
      <c r="F685" s="24">
        <v>50</v>
      </c>
      <c r="G685" s="24"/>
      <c r="H685" s="24">
        <f>I685+J685</f>
        <v>50</v>
      </c>
      <c r="I685" s="24">
        <v>50</v>
      </c>
      <c r="J685" s="24"/>
    </row>
    <row r="686" spans="1:10" ht="201" customHeight="1" x14ac:dyDescent="0.2">
      <c r="A686" s="7" t="s">
        <v>407</v>
      </c>
      <c r="B686" s="9" t="s">
        <v>823</v>
      </c>
      <c r="C686" s="9"/>
      <c r="D686" s="9"/>
      <c r="E686" s="24">
        <f t="shared" si="78"/>
        <v>6200</v>
      </c>
      <c r="F686" s="24">
        <f>F687</f>
        <v>6200</v>
      </c>
      <c r="G686" s="24">
        <f>G687</f>
        <v>0</v>
      </c>
      <c r="H686" s="24">
        <f t="shared" si="74"/>
        <v>6200</v>
      </c>
      <c r="I686" s="24">
        <f>I687</f>
        <v>6200</v>
      </c>
      <c r="J686" s="24">
        <f>J687</f>
        <v>0</v>
      </c>
    </row>
    <row r="687" spans="1:10" ht="53.25" customHeight="1" x14ac:dyDescent="0.2">
      <c r="A687" s="7" t="s">
        <v>30</v>
      </c>
      <c r="B687" s="9" t="s">
        <v>823</v>
      </c>
      <c r="C687" s="9" t="s">
        <v>19</v>
      </c>
      <c r="D687" s="9" t="s">
        <v>11</v>
      </c>
      <c r="E687" s="24">
        <f t="shared" si="78"/>
        <v>6200</v>
      </c>
      <c r="F687" s="24">
        <v>6200</v>
      </c>
      <c r="G687" s="24"/>
      <c r="H687" s="24">
        <f>I687+J687</f>
        <v>6200</v>
      </c>
      <c r="I687" s="24">
        <v>6200</v>
      </c>
      <c r="J687" s="24"/>
    </row>
    <row r="688" spans="1:10" ht="124.15" customHeight="1" x14ac:dyDescent="0.2">
      <c r="A688" s="18" t="s">
        <v>803</v>
      </c>
      <c r="B688" s="18" t="s">
        <v>804</v>
      </c>
      <c r="C688" s="18"/>
      <c r="D688" s="18"/>
      <c r="E688" s="22">
        <f t="shared" si="78"/>
        <v>203</v>
      </c>
      <c r="F688" s="22">
        <f>F689+F693+F696</f>
        <v>203</v>
      </c>
      <c r="G688" s="22">
        <f>G689+G693+G696</f>
        <v>0</v>
      </c>
      <c r="H688" s="22">
        <f t="shared" si="74"/>
        <v>203</v>
      </c>
      <c r="I688" s="22">
        <f>I689+I693+I696</f>
        <v>203</v>
      </c>
      <c r="J688" s="22">
        <f>J689+J693+J696</f>
        <v>0</v>
      </c>
    </row>
    <row r="689" spans="1:10" ht="156.6" customHeight="1" x14ac:dyDescent="0.2">
      <c r="A689" s="18" t="s">
        <v>805</v>
      </c>
      <c r="B689" s="18" t="s">
        <v>806</v>
      </c>
      <c r="C689" s="9"/>
      <c r="D689" s="9"/>
      <c r="E689" s="22">
        <f t="shared" si="78"/>
        <v>183</v>
      </c>
      <c r="F689" s="23">
        <f>F690</f>
        <v>183</v>
      </c>
      <c r="G689" s="23">
        <f>G690</f>
        <v>0</v>
      </c>
      <c r="H689" s="22">
        <f t="shared" si="74"/>
        <v>183</v>
      </c>
      <c r="I689" s="23">
        <f>I690</f>
        <v>183</v>
      </c>
      <c r="J689" s="23">
        <f>J690</f>
        <v>0</v>
      </c>
    </row>
    <row r="690" spans="1:10" ht="28.9" customHeight="1" x14ac:dyDescent="0.2">
      <c r="A690" s="7" t="s">
        <v>69</v>
      </c>
      <c r="B690" s="9" t="s">
        <v>807</v>
      </c>
      <c r="C690" s="9"/>
      <c r="D690" s="9"/>
      <c r="E690" s="24">
        <f t="shared" si="78"/>
        <v>183</v>
      </c>
      <c r="F690" s="25">
        <f>F691+F692</f>
        <v>183</v>
      </c>
      <c r="G690" s="25">
        <f>G691+G692</f>
        <v>0</v>
      </c>
      <c r="H690" s="24">
        <f t="shared" si="74"/>
        <v>183</v>
      </c>
      <c r="I690" s="25">
        <f>I691+I692</f>
        <v>183</v>
      </c>
      <c r="J690" s="25">
        <f>J691+J692</f>
        <v>0</v>
      </c>
    </row>
    <row r="691" spans="1:10" ht="69.75" customHeight="1" x14ac:dyDescent="0.2">
      <c r="A691" s="9" t="s">
        <v>23</v>
      </c>
      <c r="B691" s="9" t="s">
        <v>807</v>
      </c>
      <c r="C691" s="9" t="s">
        <v>16</v>
      </c>
      <c r="D691" s="9" t="s">
        <v>1</v>
      </c>
      <c r="E691" s="24">
        <f t="shared" si="78"/>
        <v>138</v>
      </c>
      <c r="F691" s="25">
        <f>183-45</f>
        <v>138</v>
      </c>
      <c r="G691" s="24"/>
      <c r="H691" s="24">
        <f t="shared" si="74"/>
        <v>138</v>
      </c>
      <c r="I691" s="25">
        <f>183-45</f>
        <v>138</v>
      </c>
      <c r="J691" s="24"/>
    </row>
    <row r="692" spans="1:10" ht="69.75" customHeight="1" x14ac:dyDescent="0.2">
      <c r="A692" s="7" t="s">
        <v>30</v>
      </c>
      <c r="B692" s="9" t="s">
        <v>807</v>
      </c>
      <c r="C692" s="9" t="s">
        <v>19</v>
      </c>
      <c r="D692" s="9" t="s">
        <v>1</v>
      </c>
      <c r="E692" s="24">
        <f t="shared" si="78"/>
        <v>45</v>
      </c>
      <c r="F692" s="25">
        <v>45</v>
      </c>
      <c r="G692" s="25"/>
      <c r="H692" s="24">
        <f t="shared" si="74"/>
        <v>45</v>
      </c>
      <c r="I692" s="25">
        <v>45</v>
      </c>
      <c r="J692" s="25"/>
    </row>
    <row r="693" spans="1:10" ht="125.45" customHeight="1" x14ac:dyDescent="0.2">
      <c r="A693" s="18" t="s">
        <v>808</v>
      </c>
      <c r="B693" s="18" t="s">
        <v>809</v>
      </c>
      <c r="C693" s="18"/>
      <c r="D693" s="18"/>
      <c r="E693" s="22">
        <f t="shared" si="78"/>
        <v>10</v>
      </c>
      <c r="F693" s="23">
        <f>F694</f>
        <v>10</v>
      </c>
      <c r="G693" s="23">
        <f>G694</f>
        <v>0</v>
      </c>
      <c r="H693" s="22">
        <f t="shared" si="74"/>
        <v>10</v>
      </c>
      <c r="I693" s="23">
        <f>I694</f>
        <v>10</v>
      </c>
      <c r="J693" s="23">
        <f>J694</f>
        <v>0</v>
      </c>
    </row>
    <row r="694" spans="1:10" ht="28.15" customHeight="1" x14ac:dyDescent="0.2">
      <c r="A694" s="7" t="s">
        <v>69</v>
      </c>
      <c r="B694" s="9" t="s">
        <v>810</v>
      </c>
      <c r="C694" s="9"/>
      <c r="D694" s="9"/>
      <c r="E694" s="24">
        <f t="shared" si="78"/>
        <v>10</v>
      </c>
      <c r="F694" s="25">
        <f>F695</f>
        <v>10</v>
      </c>
      <c r="G694" s="25">
        <f>G695</f>
        <v>0</v>
      </c>
      <c r="H694" s="24">
        <f t="shared" si="74"/>
        <v>10</v>
      </c>
      <c r="I694" s="25">
        <f>I695</f>
        <v>10</v>
      </c>
      <c r="J694" s="25">
        <f>J695</f>
        <v>0</v>
      </c>
    </row>
    <row r="695" spans="1:10" ht="68.25" customHeight="1" x14ac:dyDescent="0.2">
      <c r="A695" s="9" t="s">
        <v>23</v>
      </c>
      <c r="B695" s="9" t="s">
        <v>810</v>
      </c>
      <c r="C695" s="9" t="s">
        <v>16</v>
      </c>
      <c r="D695" s="9" t="s">
        <v>1</v>
      </c>
      <c r="E695" s="24">
        <f t="shared" si="78"/>
        <v>10</v>
      </c>
      <c r="F695" s="25">
        <v>10</v>
      </c>
      <c r="G695" s="24"/>
      <c r="H695" s="24">
        <f t="shared" si="74"/>
        <v>10</v>
      </c>
      <c r="I695" s="25">
        <v>10</v>
      </c>
      <c r="J695" s="24"/>
    </row>
    <row r="696" spans="1:10" ht="204.75" customHeight="1" x14ac:dyDescent="0.2">
      <c r="A696" s="18" t="s">
        <v>811</v>
      </c>
      <c r="B696" s="18" t="s">
        <v>812</v>
      </c>
      <c r="C696" s="18"/>
      <c r="D696" s="18"/>
      <c r="E696" s="22">
        <f t="shared" si="78"/>
        <v>10</v>
      </c>
      <c r="F696" s="23">
        <f>F697</f>
        <v>10</v>
      </c>
      <c r="G696" s="23">
        <f>G697</f>
        <v>0</v>
      </c>
      <c r="H696" s="22">
        <f t="shared" si="74"/>
        <v>10</v>
      </c>
      <c r="I696" s="23">
        <f>I697</f>
        <v>10</v>
      </c>
      <c r="J696" s="23">
        <f>J697</f>
        <v>0</v>
      </c>
    </row>
    <row r="697" spans="1:10" ht="33.75" customHeight="1" x14ac:dyDescent="0.2">
      <c r="A697" s="7" t="s">
        <v>69</v>
      </c>
      <c r="B697" s="9" t="s">
        <v>813</v>
      </c>
      <c r="C697" s="9"/>
      <c r="D697" s="9"/>
      <c r="E697" s="24">
        <f t="shared" si="78"/>
        <v>10</v>
      </c>
      <c r="F697" s="25">
        <f>F698</f>
        <v>10</v>
      </c>
      <c r="G697" s="25">
        <f>G698</f>
        <v>0</v>
      </c>
      <c r="H697" s="24">
        <f t="shared" si="74"/>
        <v>10</v>
      </c>
      <c r="I697" s="25">
        <f>I698</f>
        <v>10</v>
      </c>
      <c r="J697" s="25">
        <f>J698</f>
        <v>0</v>
      </c>
    </row>
    <row r="698" spans="1:10" ht="73.5" customHeight="1" x14ac:dyDescent="0.2">
      <c r="A698" s="9" t="s">
        <v>23</v>
      </c>
      <c r="B698" s="9" t="s">
        <v>813</v>
      </c>
      <c r="C698" s="9" t="s">
        <v>16</v>
      </c>
      <c r="D698" s="9" t="s">
        <v>1</v>
      </c>
      <c r="E698" s="24">
        <f t="shared" si="78"/>
        <v>10</v>
      </c>
      <c r="F698" s="25">
        <v>10</v>
      </c>
      <c r="G698" s="24"/>
      <c r="H698" s="24">
        <f t="shared" si="74"/>
        <v>10</v>
      </c>
      <c r="I698" s="25">
        <v>10</v>
      </c>
      <c r="J698" s="24"/>
    </row>
    <row r="699" spans="1:10" ht="125.25" customHeight="1" x14ac:dyDescent="0.2">
      <c r="A699" s="17" t="s">
        <v>740</v>
      </c>
      <c r="B699" s="18" t="s">
        <v>166</v>
      </c>
      <c r="C699" s="18"/>
      <c r="D699" s="18"/>
      <c r="E699" s="22">
        <f>SUM(F699:G699)</f>
        <v>584191.9</v>
      </c>
      <c r="F699" s="23">
        <f>F700+F707+F737+F753+F746</f>
        <v>373954</v>
      </c>
      <c r="G699" s="22">
        <f>G700+G707+G737+G753+G746</f>
        <v>210237.9</v>
      </c>
      <c r="H699" s="22">
        <f>SUM(I699:J699)</f>
        <v>369404.9</v>
      </c>
      <c r="I699" s="23">
        <f>I700+I707+I737+I753+I746</f>
        <v>369167</v>
      </c>
      <c r="J699" s="22">
        <f>J700+J707+J737+J753+J746</f>
        <v>237.9</v>
      </c>
    </row>
    <row r="700" spans="1:10" ht="106.15" customHeight="1" x14ac:dyDescent="0.2">
      <c r="A700" s="17" t="s">
        <v>758</v>
      </c>
      <c r="B700" s="18" t="s">
        <v>167</v>
      </c>
      <c r="C700" s="18"/>
      <c r="D700" s="18"/>
      <c r="E700" s="22">
        <f>SUM(F700:G700)</f>
        <v>16228.2</v>
      </c>
      <c r="F700" s="23">
        <f>F701+F704</f>
        <v>16228.2</v>
      </c>
      <c r="G700" s="22">
        <f>G701</f>
        <v>0</v>
      </c>
      <c r="H700" s="22">
        <f>SUM(I700:J700)</f>
        <v>16228.2</v>
      </c>
      <c r="I700" s="23">
        <f>I701+I704</f>
        <v>16228.2</v>
      </c>
      <c r="J700" s="22">
        <f>J701</f>
        <v>0</v>
      </c>
    </row>
    <row r="701" spans="1:10" ht="228.6" customHeight="1" x14ac:dyDescent="0.2">
      <c r="A701" s="18" t="s">
        <v>651</v>
      </c>
      <c r="B701" s="18" t="s">
        <v>168</v>
      </c>
      <c r="C701" s="18"/>
      <c r="D701" s="18"/>
      <c r="E701" s="22">
        <f>F701+G701</f>
        <v>15728.2</v>
      </c>
      <c r="F701" s="23">
        <f>F702</f>
        <v>15728.2</v>
      </c>
      <c r="G701" s="22">
        <f>G702</f>
        <v>0</v>
      </c>
      <c r="H701" s="22">
        <f>I701+J701</f>
        <v>15728.2</v>
      </c>
      <c r="I701" s="23">
        <f>I702</f>
        <v>15728.2</v>
      </c>
      <c r="J701" s="22">
        <f>J702</f>
        <v>0</v>
      </c>
    </row>
    <row r="702" spans="1:10" ht="31.15" customHeight="1" x14ac:dyDescent="0.2">
      <c r="A702" s="8" t="s">
        <v>69</v>
      </c>
      <c r="B702" s="9" t="s">
        <v>169</v>
      </c>
      <c r="C702" s="9"/>
      <c r="D702" s="9"/>
      <c r="E702" s="24">
        <f>F702+G702</f>
        <v>15728.2</v>
      </c>
      <c r="F702" s="25">
        <f>F703</f>
        <v>15728.2</v>
      </c>
      <c r="G702" s="25">
        <f>G703</f>
        <v>0</v>
      </c>
      <c r="H702" s="24">
        <f>I702+J702</f>
        <v>15728.2</v>
      </c>
      <c r="I702" s="25">
        <f>I703</f>
        <v>15728.2</v>
      </c>
      <c r="J702" s="25">
        <f>J703</f>
        <v>0</v>
      </c>
    </row>
    <row r="703" spans="1:10" ht="73.5" customHeight="1" x14ac:dyDescent="0.2">
      <c r="A703" s="8" t="s">
        <v>23</v>
      </c>
      <c r="B703" s="9" t="s">
        <v>169</v>
      </c>
      <c r="C703" s="9" t="s">
        <v>16</v>
      </c>
      <c r="D703" s="9" t="s">
        <v>4</v>
      </c>
      <c r="E703" s="24">
        <f>SUM(F703:G703)</f>
        <v>15728.2</v>
      </c>
      <c r="F703" s="25">
        <v>15728.2</v>
      </c>
      <c r="G703" s="24">
        <v>0</v>
      </c>
      <c r="H703" s="24">
        <f>SUM(I703:J703)</f>
        <v>15728.2</v>
      </c>
      <c r="I703" s="25">
        <v>15728.2</v>
      </c>
      <c r="J703" s="24">
        <v>0</v>
      </c>
    </row>
    <row r="704" spans="1:10" ht="177.6" customHeight="1" x14ac:dyDescent="0.2">
      <c r="A704" s="18" t="s">
        <v>588</v>
      </c>
      <c r="B704" s="18" t="s">
        <v>589</v>
      </c>
      <c r="C704" s="18"/>
      <c r="D704" s="18"/>
      <c r="E704" s="22">
        <f>F704+G704</f>
        <v>500</v>
      </c>
      <c r="F704" s="23">
        <f>F705</f>
        <v>500</v>
      </c>
      <c r="G704" s="22">
        <f>G705</f>
        <v>0</v>
      </c>
      <c r="H704" s="22">
        <f>I704+J704</f>
        <v>500</v>
      </c>
      <c r="I704" s="23">
        <f>I705</f>
        <v>500</v>
      </c>
      <c r="J704" s="22">
        <f>J705</f>
        <v>0</v>
      </c>
    </row>
    <row r="705" spans="1:10" ht="35.25" customHeight="1" x14ac:dyDescent="0.2">
      <c r="A705" s="8" t="s">
        <v>57</v>
      </c>
      <c r="B705" s="9" t="s">
        <v>590</v>
      </c>
      <c r="C705" s="9"/>
      <c r="D705" s="9"/>
      <c r="E705" s="24">
        <f>F705+G705</f>
        <v>500</v>
      </c>
      <c r="F705" s="25">
        <f>F706</f>
        <v>500</v>
      </c>
      <c r="G705" s="24">
        <f>G706</f>
        <v>0</v>
      </c>
      <c r="H705" s="24">
        <f>I705+J705</f>
        <v>500</v>
      </c>
      <c r="I705" s="25">
        <f>I706</f>
        <v>500</v>
      </c>
      <c r="J705" s="24">
        <f>J706</f>
        <v>0</v>
      </c>
    </row>
    <row r="706" spans="1:10" ht="75" customHeight="1" x14ac:dyDescent="0.2">
      <c r="A706" s="8" t="s">
        <v>23</v>
      </c>
      <c r="B706" s="9" t="s">
        <v>590</v>
      </c>
      <c r="C706" s="9" t="s">
        <v>16</v>
      </c>
      <c r="D706" s="9" t="s">
        <v>4</v>
      </c>
      <c r="E706" s="24">
        <f>F706+G706</f>
        <v>500</v>
      </c>
      <c r="F706" s="25">
        <v>500</v>
      </c>
      <c r="G706" s="24"/>
      <c r="H706" s="24">
        <f>I706+J706</f>
        <v>500</v>
      </c>
      <c r="I706" s="25">
        <v>500</v>
      </c>
      <c r="J706" s="24"/>
    </row>
    <row r="707" spans="1:10" ht="103.15" customHeight="1" x14ac:dyDescent="0.2">
      <c r="A707" s="55" t="s">
        <v>759</v>
      </c>
      <c r="B707" s="18" t="s">
        <v>170</v>
      </c>
      <c r="C707" s="18"/>
      <c r="D707" s="18"/>
      <c r="E707" s="22">
        <f>SUM(F707:G707)</f>
        <v>327326.2</v>
      </c>
      <c r="F707" s="23">
        <f>F708+F711+F717+F720+F725+F730+F734</f>
        <v>327088.3</v>
      </c>
      <c r="G707" s="22">
        <f>G708+G711+G717+G720+G725+G730+G734</f>
        <v>237.9</v>
      </c>
      <c r="H707" s="22">
        <f>SUM(I707:J707)</f>
        <v>322557.2</v>
      </c>
      <c r="I707" s="23">
        <f>I708+I711+I717+I720+I725+I730+I734</f>
        <v>322319.3</v>
      </c>
      <c r="J707" s="22">
        <f>J708+J711+J717+J720+J725+J730+J734</f>
        <v>237.9</v>
      </c>
    </row>
    <row r="708" spans="1:10" ht="73.150000000000006" customHeight="1" x14ac:dyDescent="0.2">
      <c r="A708" s="56" t="s">
        <v>171</v>
      </c>
      <c r="B708" s="18" t="s">
        <v>172</v>
      </c>
      <c r="C708" s="18"/>
      <c r="D708" s="18"/>
      <c r="E708" s="22">
        <f>F708+G708</f>
        <v>122131</v>
      </c>
      <c r="F708" s="23">
        <f>F709</f>
        <v>122131</v>
      </c>
      <c r="G708" s="22">
        <f>G709</f>
        <v>0</v>
      </c>
      <c r="H708" s="22">
        <f>I708+J708</f>
        <v>122131</v>
      </c>
      <c r="I708" s="23">
        <f>I709</f>
        <v>122131</v>
      </c>
      <c r="J708" s="22">
        <f>J709</f>
        <v>0</v>
      </c>
    </row>
    <row r="709" spans="1:10" ht="48" customHeight="1" x14ac:dyDescent="0.2">
      <c r="A709" s="57" t="s">
        <v>173</v>
      </c>
      <c r="B709" s="9" t="s">
        <v>174</v>
      </c>
      <c r="C709" s="9"/>
      <c r="D709" s="9"/>
      <c r="E709" s="24">
        <f>SUM(F709:G709)</f>
        <v>122131</v>
      </c>
      <c r="F709" s="25">
        <f>F710</f>
        <v>122131</v>
      </c>
      <c r="G709" s="24">
        <f>G710</f>
        <v>0</v>
      </c>
      <c r="H709" s="24">
        <f>SUM(I709:J709)</f>
        <v>122131</v>
      </c>
      <c r="I709" s="25">
        <f>I710</f>
        <v>122131</v>
      </c>
      <c r="J709" s="24">
        <f>J710</f>
        <v>0</v>
      </c>
    </row>
    <row r="710" spans="1:10" ht="71.25" customHeight="1" x14ac:dyDescent="0.2">
      <c r="A710" s="8" t="s">
        <v>23</v>
      </c>
      <c r="B710" s="9" t="s">
        <v>174</v>
      </c>
      <c r="C710" s="9" t="s">
        <v>16</v>
      </c>
      <c r="D710" s="9" t="s">
        <v>5</v>
      </c>
      <c r="E710" s="24">
        <f>SUM(F710:G710)</f>
        <v>122131</v>
      </c>
      <c r="F710" s="24">
        <v>122131</v>
      </c>
      <c r="G710" s="24">
        <v>0</v>
      </c>
      <c r="H710" s="24">
        <f>SUM(I710:J710)</f>
        <v>122131</v>
      </c>
      <c r="I710" s="24">
        <v>122131</v>
      </c>
      <c r="J710" s="24">
        <v>0</v>
      </c>
    </row>
    <row r="711" spans="1:10" ht="139.5" customHeight="1" x14ac:dyDescent="0.2">
      <c r="A711" s="56" t="s">
        <v>175</v>
      </c>
      <c r="B711" s="18" t="s">
        <v>176</v>
      </c>
      <c r="C711" s="18"/>
      <c r="D711" s="18"/>
      <c r="E711" s="22">
        <f>F711+G711</f>
        <v>168414.7</v>
      </c>
      <c r="F711" s="23">
        <f>F712</f>
        <v>168414.7</v>
      </c>
      <c r="G711" s="22">
        <f>G712</f>
        <v>0</v>
      </c>
      <c r="H711" s="22">
        <f>I711+J711</f>
        <v>163767.70000000001</v>
      </c>
      <c r="I711" s="23">
        <f>I712</f>
        <v>163767.70000000001</v>
      </c>
      <c r="J711" s="22">
        <f>J712</f>
        <v>0</v>
      </c>
    </row>
    <row r="712" spans="1:10" ht="44.25" customHeight="1" x14ac:dyDescent="0.2">
      <c r="A712" s="8" t="s">
        <v>177</v>
      </c>
      <c r="B712" s="9" t="s">
        <v>178</v>
      </c>
      <c r="C712" s="9"/>
      <c r="D712" s="9"/>
      <c r="E712" s="24">
        <f>SUM(F712:G712)</f>
        <v>168414.7</v>
      </c>
      <c r="F712" s="25">
        <f>F713+F714+F715+F716</f>
        <v>168414.7</v>
      </c>
      <c r="G712" s="24">
        <f>G713+G714+G715+G716</f>
        <v>0</v>
      </c>
      <c r="H712" s="24">
        <f>SUM(I712:J712)</f>
        <v>163767.70000000001</v>
      </c>
      <c r="I712" s="25">
        <f>I713+I714+I715+I716</f>
        <v>163767.70000000001</v>
      </c>
      <c r="J712" s="24">
        <f>J713+J714+J715+J716</f>
        <v>0</v>
      </c>
    </row>
    <row r="713" spans="1:10" ht="191.25" customHeight="1" x14ac:dyDescent="0.2">
      <c r="A713" s="8" t="s">
        <v>25</v>
      </c>
      <c r="B713" s="9" t="s">
        <v>178</v>
      </c>
      <c r="C713" s="9" t="s">
        <v>15</v>
      </c>
      <c r="D713" s="9" t="s">
        <v>5</v>
      </c>
      <c r="E713" s="24">
        <f>SUM(F713:G713)</f>
        <v>32690</v>
      </c>
      <c r="F713" s="24">
        <f>23351+9339</f>
        <v>32690</v>
      </c>
      <c r="G713" s="24"/>
      <c r="H713" s="24">
        <f>SUM(I713:J713)</f>
        <v>33008</v>
      </c>
      <c r="I713" s="24">
        <f>23296+9712</f>
        <v>33008</v>
      </c>
      <c r="J713" s="24"/>
    </row>
    <row r="714" spans="1:10" ht="69" customHeight="1" x14ac:dyDescent="0.2">
      <c r="A714" s="8" t="s">
        <v>23</v>
      </c>
      <c r="B714" s="9" t="s">
        <v>178</v>
      </c>
      <c r="C714" s="9" t="s">
        <v>16</v>
      </c>
      <c r="D714" s="9" t="s">
        <v>5</v>
      </c>
      <c r="E714" s="24">
        <f>F714+G714</f>
        <v>10119</v>
      </c>
      <c r="F714" s="25">
        <f>2000+7919+200</f>
        <v>10119</v>
      </c>
      <c r="G714" s="24">
        <v>0</v>
      </c>
      <c r="H714" s="24">
        <f>I714+J714</f>
        <v>8705</v>
      </c>
      <c r="I714" s="25">
        <f>2000+6505+200</f>
        <v>8705</v>
      </c>
      <c r="J714" s="24">
        <v>0</v>
      </c>
    </row>
    <row r="715" spans="1:10" ht="100.5" customHeight="1" x14ac:dyDescent="0.2">
      <c r="A715" s="9" t="s">
        <v>21</v>
      </c>
      <c r="B715" s="9" t="s">
        <v>178</v>
      </c>
      <c r="C715" s="9" t="s">
        <v>17</v>
      </c>
      <c r="D715" s="9" t="s">
        <v>5</v>
      </c>
      <c r="E715" s="24">
        <f>F715+G715</f>
        <v>125510.7</v>
      </c>
      <c r="F715" s="25">
        <f>115014+12739-2242.3</f>
        <v>125510.7</v>
      </c>
      <c r="G715" s="24">
        <v>0</v>
      </c>
      <c r="H715" s="24">
        <f>I715+J715</f>
        <v>121959.7</v>
      </c>
      <c r="I715" s="25">
        <f>112473+11729-2242.3</f>
        <v>121959.7</v>
      </c>
      <c r="J715" s="24">
        <v>0</v>
      </c>
    </row>
    <row r="716" spans="1:10" ht="45" customHeight="1" x14ac:dyDescent="0.2">
      <c r="A716" s="8" t="s">
        <v>22</v>
      </c>
      <c r="B716" s="9" t="s">
        <v>178</v>
      </c>
      <c r="C716" s="9" t="s">
        <v>18</v>
      </c>
      <c r="D716" s="9" t="s">
        <v>5</v>
      </c>
      <c r="E716" s="24">
        <f>SUM(F716:G716)</f>
        <v>95</v>
      </c>
      <c r="F716" s="25">
        <v>95</v>
      </c>
      <c r="G716" s="24"/>
      <c r="H716" s="24">
        <f>SUM(I716:J716)</f>
        <v>95</v>
      </c>
      <c r="I716" s="25">
        <v>95</v>
      </c>
      <c r="J716" s="24"/>
    </row>
    <row r="717" spans="1:10" ht="148.5" customHeight="1" x14ac:dyDescent="0.2">
      <c r="A717" s="56" t="s">
        <v>179</v>
      </c>
      <c r="B717" s="18" t="s">
        <v>180</v>
      </c>
      <c r="C717" s="18"/>
      <c r="D717" s="18"/>
      <c r="E717" s="22">
        <f>F717+G717</f>
        <v>6904.5</v>
      </c>
      <c r="F717" s="23">
        <f>F718</f>
        <v>6904.5</v>
      </c>
      <c r="G717" s="22">
        <f>G718</f>
        <v>0</v>
      </c>
      <c r="H717" s="22">
        <f>I717+J717</f>
        <v>6904.5</v>
      </c>
      <c r="I717" s="23">
        <f>I718</f>
        <v>6904.5</v>
      </c>
      <c r="J717" s="22">
        <f>J718</f>
        <v>0</v>
      </c>
    </row>
    <row r="718" spans="1:10" ht="46.5" customHeight="1" x14ac:dyDescent="0.2">
      <c r="A718" s="8" t="s">
        <v>173</v>
      </c>
      <c r="B718" s="9" t="s">
        <v>181</v>
      </c>
      <c r="C718" s="9"/>
      <c r="D718" s="9"/>
      <c r="E718" s="24">
        <f>SUM(F718:G718)</f>
        <v>6904.5</v>
      </c>
      <c r="F718" s="25">
        <f>F719</f>
        <v>6904.5</v>
      </c>
      <c r="G718" s="24">
        <f>G719</f>
        <v>0</v>
      </c>
      <c r="H718" s="24">
        <f>SUM(I718:J718)</f>
        <v>6904.5</v>
      </c>
      <c r="I718" s="25">
        <f>I719</f>
        <v>6904.5</v>
      </c>
      <c r="J718" s="24">
        <f>J719</f>
        <v>0</v>
      </c>
    </row>
    <row r="719" spans="1:10" ht="67.5" customHeight="1" x14ac:dyDescent="0.2">
      <c r="A719" s="8" t="s">
        <v>23</v>
      </c>
      <c r="B719" s="9" t="s">
        <v>181</v>
      </c>
      <c r="C719" s="9" t="s">
        <v>16</v>
      </c>
      <c r="D719" s="9" t="s">
        <v>5</v>
      </c>
      <c r="E719" s="24">
        <f>SUM(F719:G719)</f>
        <v>6904.5</v>
      </c>
      <c r="F719" s="25">
        <v>6904.5</v>
      </c>
      <c r="G719" s="24">
        <v>0</v>
      </c>
      <c r="H719" s="24">
        <f>SUM(I719:J719)</f>
        <v>6904.5</v>
      </c>
      <c r="I719" s="25">
        <v>6904.5</v>
      </c>
      <c r="J719" s="24">
        <v>0</v>
      </c>
    </row>
    <row r="720" spans="1:10" ht="88.15" customHeight="1" x14ac:dyDescent="0.2">
      <c r="A720" s="58" t="s">
        <v>696</v>
      </c>
      <c r="B720" s="18" t="s">
        <v>182</v>
      </c>
      <c r="C720" s="18"/>
      <c r="D720" s="18"/>
      <c r="E720" s="22">
        <f>F720+G720</f>
        <v>9863</v>
      </c>
      <c r="F720" s="22">
        <f>F723+F721</f>
        <v>9863</v>
      </c>
      <c r="G720" s="22">
        <f>G723</f>
        <v>0</v>
      </c>
      <c r="H720" s="22">
        <f>I720+J720</f>
        <v>9863</v>
      </c>
      <c r="I720" s="22">
        <f>I723+I721</f>
        <v>9863</v>
      </c>
      <c r="J720" s="22">
        <f>J723</f>
        <v>0</v>
      </c>
    </row>
    <row r="721" spans="1:10" ht="49.15" customHeight="1" x14ac:dyDescent="0.2">
      <c r="A721" s="9" t="s">
        <v>348</v>
      </c>
      <c r="B721" s="59" t="s">
        <v>697</v>
      </c>
      <c r="C721" s="18"/>
      <c r="D721" s="18"/>
      <c r="E721" s="24">
        <f>F721+G721</f>
        <v>1000</v>
      </c>
      <c r="F721" s="25">
        <f>F722</f>
        <v>1000</v>
      </c>
      <c r="G721" s="25">
        <f>G722</f>
        <v>0</v>
      </c>
      <c r="H721" s="24">
        <f>I721+J721</f>
        <v>1000</v>
      </c>
      <c r="I721" s="25">
        <f>I722</f>
        <v>1000</v>
      </c>
      <c r="J721" s="25">
        <f>J722</f>
        <v>0</v>
      </c>
    </row>
    <row r="722" spans="1:10" ht="72.75" customHeight="1" x14ac:dyDescent="0.2">
      <c r="A722" s="9" t="s">
        <v>23</v>
      </c>
      <c r="B722" s="59" t="s">
        <v>697</v>
      </c>
      <c r="C722" s="9" t="s">
        <v>16</v>
      </c>
      <c r="D722" s="9" t="s">
        <v>5</v>
      </c>
      <c r="E722" s="24">
        <f>F722+G722</f>
        <v>1000</v>
      </c>
      <c r="F722" s="25">
        <v>1000</v>
      </c>
      <c r="G722" s="24">
        <v>0</v>
      </c>
      <c r="H722" s="24">
        <f>I722+J722</f>
        <v>1000</v>
      </c>
      <c r="I722" s="25">
        <v>1000</v>
      </c>
      <c r="J722" s="24">
        <v>0</v>
      </c>
    </row>
    <row r="723" spans="1:10" ht="51" customHeight="1" x14ac:dyDescent="0.2">
      <c r="A723" s="8" t="s">
        <v>183</v>
      </c>
      <c r="B723" s="9" t="s">
        <v>184</v>
      </c>
      <c r="C723" s="9"/>
      <c r="D723" s="9"/>
      <c r="E723" s="24">
        <f>SUM(F723:G723)</f>
        <v>8863</v>
      </c>
      <c r="F723" s="25">
        <f>F724</f>
        <v>8863</v>
      </c>
      <c r="G723" s="24">
        <f>G724</f>
        <v>0</v>
      </c>
      <c r="H723" s="24">
        <f>SUM(I723:J723)</f>
        <v>8863</v>
      </c>
      <c r="I723" s="25">
        <f>I724</f>
        <v>8863</v>
      </c>
      <c r="J723" s="24">
        <f>J724</f>
        <v>0</v>
      </c>
    </row>
    <row r="724" spans="1:10" ht="63" customHeight="1" x14ac:dyDescent="0.2">
      <c r="A724" s="8" t="s">
        <v>23</v>
      </c>
      <c r="B724" s="9" t="s">
        <v>184</v>
      </c>
      <c r="C724" s="9" t="s">
        <v>16</v>
      </c>
      <c r="D724" s="9" t="s">
        <v>5</v>
      </c>
      <c r="E724" s="24">
        <f>SUM(F724:G724)</f>
        <v>8863</v>
      </c>
      <c r="F724" s="25">
        <v>8863</v>
      </c>
      <c r="G724" s="24">
        <v>0</v>
      </c>
      <c r="H724" s="24">
        <f>SUM(I724:J724)</f>
        <v>8863</v>
      </c>
      <c r="I724" s="25">
        <v>8863</v>
      </c>
      <c r="J724" s="24">
        <v>0</v>
      </c>
    </row>
    <row r="725" spans="1:10" ht="88.15" customHeight="1" x14ac:dyDescent="0.2">
      <c r="A725" s="58" t="s">
        <v>185</v>
      </c>
      <c r="B725" s="18" t="s">
        <v>186</v>
      </c>
      <c r="C725" s="18"/>
      <c r="D725" s="18"/>
      <c r="E725" s="22">
        <f>F725+G725</f>
        <v>1069</v>
      </c>
      <c r="F725" s="23">
        <f>F726+F728</f>
        <v>831.1</v>
      </c>
      <c r="G725" s="22">
        <f>G726+G728</f>
        <v>237.9</v>
      </c>
      <c r="H725" s="22">
        <f>I725+J725</f>
        <v>1069</v>
      </c>
      <c r="I725" s="23">
        <f>I726+I728</f>
        <v>831.1</v>
      </c>
      <c r="J725" s="22">
        <f>J726+J728</f>
        <v>237.9</v>
      </c>
    </row>
    <row r="726" spans="1:10" ht="49.9" customHeight="1" x14ac:dyDescent="0.2">
      <c r="A726" s="8" t="s">
        <v>183</v>
      </c>
      <c r="B726" s="9" t="s">
        <v>187</v>
      </c>
      <c r="C726" s="9"/>
      <c r="D726" s="9"/>
      <c r="E726" s="24">
        <f>SUM(F726:G726)</f>
        <v>831.1</v>
      </c>
      <c r="F726" s="25">
        <f>F727</f>
        <v>831.1</v>
      </c>
      <c r="G726" s="24">
        <f>G727</f>
        <v>0</v>
      </c>
      <c r="H726" s="24">
        <f>SUM(I726:J726)</f>
        <v>831.1</v>
      </c>
      <c r="I726" s="25">
        <f>I727</f>
        <v>831.1</v>
      </c>
      <c r="J726" s="24">
        <f>J727</f>
        <v>0</v>
      </c>
    </row>
    <row r="727" spans="1:10" ht="66.75" customHeight="1" x14ac:dyDescent="0.2">
      <c r="A727" s="8" t="s">
        <v>23</v>
      </c>
      <c r="B727" s="9" t="s">
        <v>187</v>
      </c>
      <c r="C727" s="9" t="s">
        <v>16</v>
      </c>
      <c r="D727" s="9" t="s">
        <v>5</v>
      </c>
      <c r="E727" s="24">
        <f>SUM(F727:G727)</f>
        <v>831.1</v>
      </c>
      <c r="F727" s="25">
        <v>831.1</v>
      </c>
      <c r="G727" s="24">
        <v>0</v>
      </c>
      <c r="H727" s="24">
        <f>SUM(I727:J727)</f>
        <v>831.1</v>
      </c>
      <c r="I727" s="25">
        <v>831.1</v>
      </c>
      <c r="J727" s="24">
        <v>0</v>
      </c>
    </row>
    <row r="728" spans="1:10" ht="174.75" customHeight="1" x14ac:dyDescent="0.2">
      <c r="A728" s="59" t="s">
        <v>879</v>
      </c>
      <c r="B728" s="9" t="s">
        <v>188</v>
      </c>
      <c r="C728" s="9"/>
      <c r="D728" s="9"/>
      <c r="E728" s="24">
        <f>SUM(F728:G728)</f>
        <v>237.9</v>
      </c>
      <c r="F728" s="25">
        <f>F729</f>
        <v>0</v>
      </c>
      <c r="G728" s="24">
        <f>G729</f>
        <v>237.9</v>
      </c>
      <c r="H728" s="24">
        <f>SUM(I728:J728)</f>
        <v>237.9</v>
      </c>
      <c r="I728" s="25">
        <f>I729</f>
        <v>0</v>
      </c>
      <c r="J728" s="24">
        <f>J729</f>
        <v>237.9</v>
      </c>
    </row>
    <row r="729" spans="1:10" ht="69.75" customHeight="1" x14ac:dyDescent="0.2">
      <c r="A729" s="9" t="s">
        <v>23</v>
      </c>
      <c r="B729" s="9" t="s">
        <v>188</v>
      </c>
      <c r="C729" s="9" t="s">
        <v>16</v>
      </c>
      <c r="D729" s="9" t="s">
        <v>5</v>
      </c>
      <c r="E729" s="24">
        <f>SUM(F729:G729)</f>
        <v>237.9</v>
      </c>
      <c r="F729" s="25">
        <v>0</v>
      </c>
      <c r="G729" s="24">
        <v>237.9</v>
      </c>
      <c r="H729" s="24">
        <f>SUM(I729:J729)</f>
        <v>237.9</v>
      </c>
      <c r="I729" s="25">
        <v>0</v>
      </c>
      <c r="J729" s="24">
        <v>237.9</v>
      </c>
    </row>
    <row r="730" spans="1:10" ht="107.25" customHeight="1" x14ac:dyDescent="0.2">
      <c r="A730" s="56" t="s">
        <v>189</v>
      </c>
      <c r="B730" s="18" t="s">
        <v>190</v>
      </c>
      <c r="C730" s="18"/>
      <c r="D730" s="18"/>
      <c r="E730" s="22">
        <f>F730+G730</f>
        <v>11040</v>
      </c>
      <c r="F730" s="22">
        <f>F731</f>
        <v>11040</v>
      </c>
      <c r="G730" s="22">
        <f>G731</f>
        <v>0</v>
      </c>
      <c r="H730" s="22">
        <f>I730+J730</f>
        <v>10918</v>
      </c>
      <c r="I730" s="22">
        <f>I731</f>
        <v>10918</v>
      </c>
      <c r="J730" s="22">
        <f>J731</f>
        <v>0</v>
      </c>
    </row>
    <row r="731" spans="1:10" ht="66" customHeight="1" x14ac:dyDescent="0.2">
      <c r="A731" s="60" t="s">
        <v>183</v>
      </c>
      <c r="B731" s="9" t="s">
        <v>893</v>
      </c>
      <c r="C731" s="9"/>
      <c r="D731" s="9"/>
      <c r="E731" s="24">
        <f>F731+G731</f>
        <v>11040</v>
      </c>
      <c r="F731" s="25">
        <f>F732+F733</f>
        <v>11040</v>
      </c>
      <c r="G731" s="25">
        <f>G732+G733</f>
        <v>0</v>
      </c>
      <c r="H731" s="24">
        <f>I731+J731</f>
        <v>10918</v>
      </c>
      <c r="I731" s="25">
        <f>I732+I733</f>
        <v>10918</v>
      </c>
      <c r="J731" s="25">
        <f>J732+J733</f>
        <v>0</v>
      </c>
    </row>
    <row r="732" spans="1:10" ht="71.25" customHeight="1" x14ac:dyDescent="0.2">
      <c r="A732" s="9" t="s">
        <v>23</v>
      </c>
      <c r="B732" s="9" t="s">
        <v>893</v>
      </c>
      <c r="C732" s="9" t="s">
        <v>16</v>
      </c>
      <c r="D732" s="9" t="s">
        <v>5</v>
      </c>
      <c r="E732" s="24">
        <f>F732+G732</f>
        <v>7252.7</v>
      </c>
      <c r="F732" s="25">
        <f>7252.7</f>
        <v>7252.7</v>
      </c>
      <c r="G732" s="24">
        <v>0</v>
      </c>
      <c r="H732" s="24">
        <f>I732+J732</f>
        <v>7252.7</v>
      </c>
      <c r="I732" s="25">
        <f>7252.7</f>
        <v>7252.7</v>
      </c>
      <c r="J732" s="24">
        <v>0</v>
      </c>
    </row>
    <row r="733" spans="1:10" ht="95.25" customHeight="1" x14ac:dyDescent="0.2">
      <c r="A733" s="9" t="s">
        <v>21</v>
      </c>
      <c r="B733" s="9" t="s">
        <v>893</v>
      </c>
      <c r="C733" s="9" t="s">
        <v>17</v>
      </c>
      <c r="D733" s="9" t="s">
        <v>5</v>
      </c>
      <c r="E733" s="24">
        <f>F733+G733</f>
        <v>3787.3</v>
      </c>
      <c r="F733" s="25">
        <f>1545+2242.3</f>
        <v>3787.3</v>
      </c>
      <c r="G733" s="24">
        <v>0</v>
      </c>
      <c r="H733" s="24">
        <f>I733+J733</f>
        <v>3665.3</v>
      </c>
      <c r="I733" s="25">
        <f>1423+2242.3</f>
        <v>3665.3</v>
      </c>
      <c r="J733" s="24">
        <v>0</v>
      </c>
    </row>
    <row r="734" spans="1:10" ht="107.25" customHeight="1" x14ac:dyDescent="0.2">
      <c r="A734" s="56" t="s">
        <v>191</v>
      </c>
      <c r="B734" s="18" t="s">
        <v>192</v>
      </c>
      <c r="C734" s="18"/>
      <c r="D734" s="18"/>
      <c r="E734" s="22">
        <f t="shared" ref="E734:E736" si="79">F734+G734</f>
        <v>7904</v>
      </c>
      <c r="F734" s="23">
        <f>F735</f>
        <v>7904</v>
      </c>
      <c r="G734" s="22">
        <f>G735</f>
        <v>0</v>
      </c>
      <c r="H734" s="22">
        <f t="shared" ref="H734:H736" si="80">I734+J734</f>
        <v>7904</v>
      </c>
      <c r="I734" s="23">
        <f>I735</f>
        <v>7904</v>
      </c>
      <c r="J734" s="22">
        <f>J735</f>
        <v>0</v>
      </c>
    </row>
    <row r="735" spans="1:10" ht="90.75" customHeight="1" x14ac:dyDescent="0.2">
      <c r="A735" s="61" t="s">
        <v>193</v>
      </c>
      <c r="B735" s="9" t="s">
        <v>194</v>
      </c>
      <c r="C735" s="9"/>
      <c r="D735" s="9"/>
      <c r="E735" s="24">
        <f t="shared" si="79"/>
        <v>7904</v>
      </c>
      <c r="F735" s="25">
        <f>F736</f>
        <v>7904</v>
      </c>
      <c r="G735" s="24">
        <f>G736</f>
        <v>0</v>
      </c>
      <c r="H735" s="24">
        <f t="shared" si="80"/>
        <v>7904</v>
      </c>
      <c r="I735" s="25">
        <f>I736</f>
        <v>7904</v>
      </c>
      <c r="J735" s="24">
        <f>J736</f>
        <v>0</v>
      </c>
    </row>
    <row r="736" spans="1:10" ht="101.25" customHeight="1" x14ac:dyDescent="0.2">
      <c r="A736" s="9" t="s">
        <v>21</v>
      </c>
      <c r="B736" s="9" t="s">
        <v>194</v>
      </c>
      <c r="C736" s="9" t="s">
        <v>17</v>
      </c>
      <c r="D736" s="9" t="s">
        <v>3</v>
      </c>
      <c r="E736" s="24">
        <f t="shared" si="79"/>
        <v>7904</v>
      </c>
      <c r="F736" s="25">
        <v>7904</v>
      </c>
      <c r="G736" s="24"/>
      <c r="H736" s="24">
        <f t="shared" si="80"/>
        <v>7904</v>
      </c>
      <c r="I736" s="25">
        <v>7904</v>
      </c>
      <c r="J736" s="24"/>
    </row>
    <row r="737" spans="1:10" ht="100.5" customHeight="1" x14ac:dyDescent="0.2">
      <c r="A737" s="18" t="s">
        <v>195</v>
      </c>
      <c r="B737" s="18" t="s">
        <v>196</v>
      </c>
      <c r="C737" s="18"/>
      <c r="D737" s="18"/>
      <c r="E737" s="22">
        <f>SUM(F737:G737)</f>
        <v>4606</v>
      </c>
      <c r="F737" s="23">
        <f>F738</f>
        <v>4606</v>
      </c>
      <c r="G737" s="22">
        <f>G738</f>
        <v>0</v>
      </c>
      <c r="H737" s="22">
        <f>SUM(I737:J737)</f>
        <v>4606</v>
      </c>
      <c r="I737" s="23">
        <f>I738</f>
        <v>4606</v>
      </c>
      <c r="J737" s="22">
        <f>J738</f>
        <v>0</v>
      </c>
    </row>
    <row r="738" spans="1:10" ht="66" customHeight="1" x14ac:dyDescent="0.2">
      <c r="A738" s="18" t="s">
        <v>197</v>
      </c>
      <c r="B738" s="18" t="s">
        <v>198</v>
      </c>
      <c r="C738" s="18"/>
      <c r="D738" s="18"/>
      <c r="E738" s="22">
        <f>F738+G738</f>
        <v>4606</v>
      </c>
      <c r="F738" s="23">
        <f>F739</f>
        <v>4606</v>
      </c>
      <c r="G738" s="22">
        <f>G739</f>
        <v>0</v>
      </c>
      <c r="H738" s="22">
        <f>I738+J738</f>
        <v>4606</v>
      </c>
      <c r="I738" s="23">
        <f>I739</f>
        <v>4606</v>
      </c>
      <c r="J738" s="22">
        <f>J739</f>
        <v>0</v>
      </c>
    </row>
    <row r="739" spans="1:10" ht="87" customHeight="1" x14ac:dyDescent="0.2">
      <c r="A739" s="7" t="s">
        <v>61</v>
      </c>
      <c r="B739" s="9" t="s">
        <v>199</v>
      </c>
      <c r="C739" s="9"/>
      <c r="D739" s="9"/>
      <c r="E739" s="24">
        <f t="shared" ref="E739:J739" si="81">E740+E741+E742+E745+E743+E744</f>
        <v>4606</v>
      </c>
      <c r="F739" s="25">
        <f t="shared" si="81"/>
        <v>4606</v>
      </c>
      <c r="G739" s="24">
        <f t="shared" si="81"/>
        <v>0</v>
      </c>
      <c r="H739" s="24">
        <f t="shared" si="81"/>
        <v>4606</v>
      </c>
      <c r="I739" s="25">
        <f t="shared" si="81"/>
        <v>4606</v>
      </c>
      <c r="J739" s="24">
        <f t="shared" si="81"/>
        <v>0</v>
      </c>
    </row>
    <row r="740" spans="1:10" ht="79.5" customHeight="1" x14ac:dyDescent="0.2">
      <c r="A740" s="9" t="s">
        <v>23</v>
      </c>
      <c r="B740" s="9" t="s">
        <v>199</v>
      </c>
      <c r="C740" s="9" t="s">
        <v>16</v>
      </c>
      <c r="D740" s="9" t="s">
        <v>31</v>
      </c>
      <c r="E740" s="24">
        <f t="shared" ref="E740:E745" si="82">F740+G740</f>
        <v>8</v>
      </c>
      <c r="F740" s="24">
        <v>8</v>
      </c>
      <c r="G740" s="24"/>
      <c r="H740" s="24">
        <f t="shared" ref="H740:H745" si="83">I740+J740</f>
        <v>8</v>
      </c>
      <c r="I740" s="24">
        <v>8</v>
      </c>
      <c r="J740" s="24"/>
    </row>
    <row r="741" spans="1:10" ht="101.25" customHeight="1" x14ac:dyDescent="0.2">
      <c r="A741" s="9" t="s">
        <v>21</v>
      </c>
      <c r="B741" s="9" t="s">
        <v>199</v>
      </c>
      <c r="C741" s="9" t="s">
        <v>17</v>
      </c>
      <c r="D741" s="9" t="s">
        <v>28</v>
      </c>
      <c r="E741" s="24">
        <f t="shared" si="82"/>
        <v>1737</v>
      </c>
      <c r="F741" s="24">
        <v>1737</v>
      </c>
      <c r="G741" s="24"/>
      <c r="H741" s="24">
        <f t="shared" si="83"/>
        <v>1737</v>
      </c>
      <c r="I741" s="24">
        <v>1737</v>
      </c>
      <c r="J741" s="24"/>
    </row>
    <row r="742" spans="1:10" ht="98.25" customHeight="1" x14ac:dyDescent="0.2">
      <c r="A742" s="9" t="s">
        <v>21</v>
      </c>
      <c r="B742" s="9" t="s">
        <v>199</v>
      </c>
      <c r="C742" s="9" t="s">
        <v>17</v>
      </c>
      <c r="D742" s="9" t="s">
        <v>27</v>
      </c>
      <c r="E742" s="24">
        <f t="shared" si="82"/>
        <v>2757</v>
      </c>
      <c r="F742" s="24">
        <v>2757</v>
      </c>
      <c r="G742" s="24"/>
      <c r="H742" s="24">
        <f t="shared" si="83"/>
        <v>2757</v>
      </c>
      <c r="I742" s="24">
        <v>2757</v>
      </c>
      <c r="J742" s="24"/>
    </row>
    <row r="743" spans="1:10" ht="109.5" customHeight="1" x14ac:dyDescent="0.2">
      <c r="A743" s="9" t="s">
        <v>21</v>
      </c>
      <c r="B743" s="9" t="s">
        <v>199</v>
      </c>
      <c r="C743" s="9" t="s">
        <v>17</v>
      </c>
      <c r="D743" s="9" t="s">
        <v>622</v>
      </c>
      <c r="E743" s="24">
        <f t="shared" si="82"/>
        <v>70</v>
      </c>
      <c r="F743" s="24">
        <v>70</v>
      </c>
      <c r="G743" s="24"/>
      <c r="H743" s="24">
        <f t="shared" si="83"/>
        <v>70</v>
      </c>
      <c r="I743" s="24">
        <v>70</v>
      </c>
      <c r="J743" s="24"/>
    </row>
    <row r="744" spans="1:10" ht="99" customHeight="1" x14ac:dyDescent="0.2">
      <c r="A744" s="9" t="s">
        <v>21</v>
      </c>
      <c r="B744" s="9" t="s">
        <v>199</v>
      </c>
      <c r="C744" s="9" t="s">
        <v>17</v>
      </c>
      <c r="D744" s="9" t="s">
        <v>327</v>
      </c>
      <c r="E744" s="24">
        <f t="shared" si="82"/>
        <v>19</v>
      </c>
      <c r="F744" s="24">
        <v>19</v>
      </c>
      <c r="G744" s="24"/>
      <c r="H744" s="24">
        <f t="shared" si="83"/>
        <v>19</v>
      </c>
      <c r="I744" s="24">
        <v>19</v>
      </c>
      <c r="J744" s="24"/>
    </row>
    <row r="745" spans="1:10" ht="95.25" customHeight="1" x14ac:dyDescent="0.2">
      <c r="A745" s="9" t="s">
        <v>21</v>
      </c>
      <c r="B745" s="9" t="s">
        <v>199</v>
      </c>
      <c r="C745" s="9" t="s">
        <v>17</v>
      </c>
      <c r="D745" s="9" t="s">
        <v>31</v>
      </c>
      <c r="E745" s="24">
        <f t="shared" si="82"/>
        <v>15</v>
      </c>
      <c r="F745" s="24">
        <v>15</v>
      </c>
      <c r="G745" s="24"/>
      <c r="H745" s="24">
        <f t="shared" si="83"/>
        <v>15</v>
      </c>
      <c r="I745" s="24">
        <v>15</v>
      </c>
      <c r="J745" s="24"/>
    </row>
    <row r="746" spans="1:10" s="33" customFormat="1" ht="74.25" customHeight="1" x14ac:dyDescent="0.2">
      <c r="A746" s="18" t="s">
        <v>602</v>
      </c>
      <c r="B746" s="18" t="s">
        <v>603</v>
      </c>
      <c r="C746" s="18"/>
      <c r="D746" s="18"/>
      <c r="E746" s="22">
        <f>SUM(F746:G746)</f>
        <v>210485</v>
      </c>
      <c r="F746" s="23">
        <f>F747+F750</f>
        <v>485</v>
      </c>
      <c r="G746" s="23">
        <f>G747+G750</f>
        <v>210000</v>
      </c>
      <c r="H746" s="22">
        <f>SUM(I746:J746)</f>
        <v>485</v>
      </c>
      <c r="I746" s="23">
        <f>I747+I750</f>
        <v>485</v>
      </c>
      <c r="J746" s="23">
        <f>J747+J750</f>
        <v>0</v>
      </c>
    </row>
    <row r="747" spans="1:10" s="33" customFormat="1" ht="133.9" customHeight="1" x14ac:dyDescent="0.2">
      <c r="A747" s="18" t="s">
        <v>914</v>
      </c>
      <c r="B747" s="18" t="s">
        <v>915</v>
      </c>
      <c r="C747" s="18"/>
      <c r="D747" s="18"/>
      <c r="E747" s="22">
        <f t="shared" ref="E747:E749" si="84">F747+G747</f>
        <v>485</v>
      </c>
      <c r="F747" s="23">
        <f t="shared" ref="F747:J751" si="85">F748</f>
        <v>485</v>
      </c>
      <c r="G747" s="23">
        <f t="shared" si="85"/>
        <v>0</v>
      </c>
      <c r="H747" s="22">
        <f t="shared" ref="H747:H749" si="86">I747+J747</f>
        <v>485</v>
      </c>
      <c r="I747" s="23">
        <f t="shared" ref="I747:J748" si="87">I748</f>
        <v>485</v>
      </c>
      <c r="J747" s="23">
        <f t="shared" si="87"/>
        <v>0</v>
      </c>
    </row>
    <row r="748" spans="1:10" ht="43.5" customHeight="1" x14ac:dyDescent="0.2">
      <c r="A748" s="9" t="s">
        <v>183</v>
      </c>
      <c r="B748" s="9" t="s">
        <v>915</v>
      </c>
      <c r="C748" s="9"/>
      <c r="D748" s="9"/>
      <c r="E748" s="24">
        <f t="shared" si="84"/>
        <v>485</v>
      </c>
      <c r="F748" s="25">
        <f t="shared" si="85"/>
        <v>485</v>
      </c>
      <c r="G748" s="25">
        <f t="shared" si="85"/>
        <v>0</v>
      </c>
      <c r="H748" s="24">
        <f t="shared" si="86"/>
        <v>485</v>
      </c>
      <c r="I748" s="25">
        <f t="shared" si="87"/>
        <v>485</v>
      </c>
      <c r="J748" s="25">
        <f t="shared" si="87"/>
        <v>0</v>
      </c>
    </row>
    <row r="749" spans="1:10" ht="67.5" customHeight="1" x14ac:dyDescent="0.2">
      <c r="A749" s="9" t="s">
        <v>23</v>
      </c>
      <c r="B749" s="9" t="s">
        <v>916</v>
      </c>
      <c r="C749" s="9" t="s">
        <v>16</v>
      </c>
      <c r="D749" s="9" t="s">
        <v>604</v>
      </c>
      <c r="E749" s="24">
        <f t="shared" si="84"/>
        <v>485</v>
      </c>
      <c r="F749" s="25">
        <v>485</v>
      </c>
      <c r="G749" s="24"/>
      <c r="H749" s="24">
        <f t="shared" si="86"/>
        <v>485</v>
      </c>
      <c r="I749" s="25">
        <v>485</v>
      </c>
      <c r="J749" s="24"/>
    </row>
    <row r="750" spans="1:10" ht="172.5" customHeight="1" x14ac:dyDescent="0.2">
      <c r="A750" s="18" t="s">
        <v>994</v>
      </c>
      <c r="B750" s="18" t="s">
        <v>995</v>
      </c>
      <c r="C750" s="9"/>
      <c r="D750" s="9"/>
      <c r="E750" s="22">
        <f t="shared" ref="E750:E752" si="88">SUM(F750:G750)</f>
        <v>210000</v>
      </c>
      <c r="F750" s="23">
        <f t="shared" si="85"/>
        <v>0</v>
      </c>
      <c r="G750" s="23">
        <f t="shared" si="85"/>
        <v>210000</v>
      </c>
      <c r="H750" s="22">
        <f t="shared" ref="H750:H752" si="89">SUM(I750:J750)</f>
        <v>0</v>
      </c>
      <c r="I750" s="23">
        <f t="shared" si="85"/>
        <v>0</v>
      </c>
      <c r="J750" s="23">
        <f t="shared" si="85"/>
        <v>0</v>
      </c>
    </row>
    <row r="751" spans="1:10" ht="169.5" customHeight="1" x14ac:dyDescent="0.2">
      <c r="A751" s="8" t="s">
        <v>984</v>
      </c>
      <c r="B751" s="9" t="s">
        <v>996</v>
      </c>
      <c r="C751" s="9"/>
      <c r="D751" s="9"/>
      <c r="E751" s="24">
        <f t="shared" si="88"/>
        <v>210000</v>
      </c>
      <c r="F751" s="25">
        <f t="shared" si="85"/>
        <v>0</v>
      </c>
      <c r="G751" s="25">
        <f t="shared" si="85"/>
        <v>210000</v>
      </c>
      <c r="H751" s="24">
        <f t="shared" si="89"/>
        <v>0</v>
      </c>
      <c r="I751" s="25">
        <f t="shared" si="85"/>
        <v>0</v>
      </c>
      <c r="J751" s="25">
        <f t="shared" si="85"/>
        <v>0</v>
      </c>
    </row>
    <row r="752" spans="1:10" ht="67.5" customHeight="1" x14ac:dyDescent="0.2">
      <c r="A752" s="9" t="s">
        <v>24</v>
      </c>
      <c r="B752" s="9" t="s">
        <v>996</v>
      </c>
      <c r="C752" s="9" t="s">
        <v>20</v>
      </c>
      <c r="D752" s="9" t="s">
        <v>604</v>
      </c>
      <c r="E752" s="24">
        <f t="shared" si="88"/>
        <v>210000</v>
      </c>
      <c r="F752" s="24"/>
      <c r="G752" s="24">
        <v>210000</v>
      </c>
      <c r="H752" s="24">
        <f t="shared" si="89"/>
        <v>0</v>
      </c>
      <c r="I752" s="24"/>
      <c r="J752" s="24"/>
    </row>
    <row r="753" spans="1:10" ht="157.15" customHeight="1" x14ac:dyDescent="0.2">
      <c r="A753" s="17" t="s">
        <v>760</v>
      </c>
      <c r="B753" s="18" t="s">
        <v>200</v>
      </c>
      <c r="C753" s="18"/>
      <c r="D753" s="18"/>
      <c r="E753" s="22">
        <f>SUM(F753:G753)</f>
        <v>25546.5</v>
      </c>
      <c r="F753" s="23">
        <f>F754</f>
        <v>25546.5</v>
      </c>
      <c r="G753" s="22">
        <f>G754</f>
        <v>0</v>
      </c>
      <c r="H753" s="22">
        <f>SUM(I753:J753)</f>
        <v>25528.5</v>
      </c>
      <c r="I753" s="23">
        <f>I754</f>
        <v>25528.5</v>
      </c>
      <c r="J753" s="22">
        <f>J754</f>
        <v>0</v>
      </c>
    </row>
    <row r="754" spans="1:10" ht="67.900000000000006" customHeight="1" x14ac:dyDescent="0.2">
      <c r="A754" s="18" t="s">
        <v>201</v>
      </c>
      <c r="B754" s="18" t="s">
        <v>202</v>
      </c>
      <c r="C754" s="18"/>
      <c r="D754" s="18"/>
      <c r="E754" s="22">
        <f>F754+G754</f>
        <v>25546.5</v>
      </c>
      <c r="F754" s="23">
        <f>F755</f>
        <v>25546.5</v>
      </c>
      <c r="G754" s="22">
        <f>G755</f>
        <v>0</v>
      </c>
      <c r="H754" s="22">
        <f>I754+J754</f>
        <v>25528.5</v>
      </c>
      <c r="I754" s="23">
        <f>I755</f>
        <v>25528.5</v>
      </c>
      <c r="J754" s="22">
        <f>J755</f>
        <v>0</v>
      </c>
    </row>
    <row r="755" spans="1:10" ht="84.75" customHeight="1" x14ac:dyDescent="0.2">
      <c r="A755" s="8" t="s">
        <v>61</v>
      </c>
      <c r="B755" s="9" t="s">
        <v>203</v>
      </c>
      <c r="C755" s="9"/>
      <c r="D755" s="9"/>
      <c r="E755" s="24">
        <f t="shared" ref="E755:E759" si="90">SUM(F755:G755)</f>
        <v>25546.5</v>
      </c>
      <c r="F755" s="25">
        <f>F756+F757</f>
        <v>25546.5</v>
      </c>
      <c r="G755" s="25">
        <f>G756+G757</f>
        <v>0</v>
      </c>
      <c r="H755" s="24">
        <f t="shared" ref="H755:H759" si="91">SUM(I755:J755)</f>
        <v>25528.5</v>
      </c>
      <c r="I755" s="25">
        <f>I756+I757</f>
        <v>25528.5</v>
      </c>
      <c r="J755" s="25">
        <f>J756+J757</f>
        <v>0</v>
      </c>
    </row>
    <row r="756" spans="1:10" ht="186.75" customHeight="1" x14ac:dyDescent="0.2">
      <c r="A756" s="8" t="s">
        <v>25</v>
      </c>
      <c r="B756" s="9" t="s">
        <v>203</v>
      </c>
      <c r="C756" s="9" t="s">
        <v>15</v>
      </c>
      <c r="D756" s="9" t="s">
        <v>10</v>
      </c>
      <c r="E756" s="24">
        <f t="shared" si="90"/>
        <v>23774</v>
      </c>
      <c r="F756" s="25">
        <v>23774</v>
      </c>
      <c r="G756" s="24">
        <v>0</v>
      </c>
      <c r="H756" s="24">
        <f t="shared" si="91"/>
        <v>23774</v>
      </c>
      <c r="I756" s="25">
        <v>23774</v>
      </c>
      <c r="J756" s="24">
        <v>0</v>
      </c>
    </row>
    <row r="757" spans="1:10" ht="71.25" customHeight="1" x14ac:dyDescent="0.2">
      <c r="A757" s="8" t="s">
        <v>23</v>
      </c>
      <c r="B757" s="9" t="s">
        <v>203</v>
      </c>
      <c r="C757" s="9" t="s">
        <v>16</v>
      </c>
      <c r="D757" s="9" t="s">
        <v>10</v>
      </c>
      <c r="E757" s="24">
        <f t="shared" si="90"/>
        <v>1772.5</v>
      </c>
      <c r="F757" s="25">
        <v>1772.5</v>
      </c>
      <c r="G757" s="24">
        <v>0</v>
      </c>
      <c r="H757" s="24">
        <f t="shared" si="91"/>
        <v>1754.5</v>
      </c>
      <c r="I757" s="25">
        <v>1754.5</v>
      </c>
      <c r="J757" s="24">
        <v>0</v>
      </c>
    </row>
    <row r="758" spans="1:10" ht="155.25" customHeight="1" x14ac:dyDescent="0.2">
      <c r="A758" s="17" t="s">
        <v>741</v>
      </c>
      <c r="B758" s="18" t="s">
        <v>204</v>
      </c>
      <c r="C758" s="18"/>
      <c r="D758" s="18"/>
      <c r="E758" s="22">
        <f t="shared" si="90"/>
        <v>973698</v>
      </c>
      <c r="F758" s="23">
        <f>F759+F766+F778+F793</f>
        <v>497210</v>
      </c>
      <c r="G758" s="22">
        <f>G759+G766+G778+G793</f>
        <v>476488</v>
      </c>
      <c r="H758" s="22">
        <f t="shared" si="91"/>
        <v>573224.30000000005</v>
      </c>
      <c r="I758" s="23">
        <f>I759+I766+I778+I793</f>
        <v>380397.3</v>
      </c>
      <c r="J758" s="22">
        <f>J759+J766+J778+J793</f>
        <v>192827</v>
      </c>
    </row>
    <row r="759" spans="1:10" ht="68.45" customHeight="1" x14ac:dyDescent="0.2">
      <c r="A759" s="17" t="s">
        <v>761</v>
      </c>
      <c r="B759" s="18" t="s">
        <v>205</v>
      </c>
      <c r="C759" s="18"/>
      <c r="D759" s="18"/>
      <c r="E759" s="22">
        <f t="shared" si="90"/>
        <v>144024</v>
      </c>
      <c r="F759" s="23">
        <f>F760+F763</f>
        <v>144024</v>
      </c>
      <c r="G759" s="23">
        <f>G760+G763</f>
        <v>0</v>
      </c>
      <c r="H759" s="22">
        <f t="shared" si="91"/>
        <v>134171</v>
      </c>
      <c r="I759" s="23">
        <f>I760+I763</f>
        <v>134171</v>
      </c>
      <c r="J759" s="23">
        <f>J760+J763</f>
        <v>0</v>
      </c>
    </row>
    <row r="760" spans="1:10" ht="98.45" customHeight="1" x14ac:dyDescent="0.2">
      <c r="A760" s="18" t="s">
        <v>920</v>
      </c>
      <c r="B760" s="18" t="s">
        <v>206</v>
      </c>
      <c r="C760" s="18"/>
      <c r="D760" s="18"/>
      <c r="E760" s="22">
        <f>F760+G760</f>
        <v>124282</v>
      </c>
      <c r="F760" s="23">
        <f>F761</f>
        <v>124282</v>
      </c>
      <c r="G760" s="22">
        <f>G761</f>
        <v>0</v>
      </c>
      <c r="H760" s="22">
        <f>I760+J760</f>
        <v>114429</v>
      </c>
      <c r="I760" s="23">
        <f>I761</f>
        <v>114429</v>
      </c>
      <c r="J760" s="22">
        <f>J761</f>
        <v>0</v>
      </c>
    </row>
    <row r="761" spans="1:10" ht="43.9" customHeight="1" x14ac:dyDescent="0.2">
      <c r="A761" s="8" t="s">
        <v>207</v>
      </c>
      <c r="B761" s="9" t="s">
        <v>208</v>
      </c>
      <c r="C761" s="9"/>
      <c r="D761" s="9"/>
      <c r="E761" s="24">
        <f>SUM(F761:G761)</f>
        <v>124282</v>
      </c>
      <c r="F761" s="24">
        <f>F762</f>
        <v>124282</v>
      </c>
      <c r="G761" s="24">
        <f>G762</f>
        <v>0</v>
      </c>
      <c r="H761" s="24">
        <f>SUM(I761:J761)</f>
        <v>114429</v>
      </c>
      <c r="I761" s="24">
        <f>I762</f>
        <v>114429</v>
      </c>
      <c r="J761" s="24">
        <f>J762</f>
        <v>0</v>
      </c>
    </row>
    <row r="762" spans="1:10" ht="96" customHeight="1" x14ac:dyDescent="0.2">
      <c r="A762" s="9" t="s">
        <v>21</v>
      </c>
      <c r="B762" s="9" t="s">
        <v>208</v>
      </c>
      <c r="C762" s="9" t="s">
        <v>17</v>
      </c>
      <c r="D762" s="9" t="s">
        <v>2</v>
      </c>
      <c r="E762" s="24">
        <f t="shared" ref="E762:E765" si="92">F762+G762</f>
        <v>124282</v>
      </c>
      <c r="F762" s="24">
        <v>124282</v>
      </c>
      <c r="G762" s="24">
        <v>0</v>
      </c>
      <c r="H762" s="24">
        <f t="shared" ref="H762:H765" si="93">I762+J762</f>
        <v>114429</v>
      </c>
      <c r="I762" s="24">
        <v>114429</v>
      </c>
      <c r="J762" s="24">
        <v>0</v>
      </c>
    </row>
    <row r="763" spans="1:10" ht="154.5" customHeight="1" x14ac:dyDescent="0.2">
      <c r="A763" s="18" t="s">
        <v>650</v>
      </c>
      <c r="B763" s="18" t="s">
        <v>209</v>
      </c>
      <c r="C763" s="18"/>
      <c r="D763" s="18"/>
      <c r="E763" s="22">
        <f t="shared" si="92"/>
        <v>19742</v>
      </c>
      <c r="F763" s="23">
        <f>F764</f>
        <v>19742</v>
      </c>
      <c r="G763" s="22">
        <f>G764</f>
        <v>0</v>
      </c>
      <c r="H763" s="22">
        <f t="shared" si="93"/>
        <v>19742</v>
      </c>
      <c r="I763" s="23">
        <f>I764</f>
        <v>19742</v>
      </c>
      <c r="J763" s="22">
        <f>J764</f>
        <v>0</v>
      </c>
    </row>
    <row r="764" spans="1:10" ht="50.25" customHeight="1" x14ac:dyDescent="0.2">
      <c r="A764" s="32" t="s">
        <v>207</v>
      </c>
      <c r="B764" s="9" t="s">
        <v>210</v>
      </c>
      <c r="C764" s="9"/>
      <c r="D764" s="9"/>
      <c r="E764" s="24">
        <f t="shared" si="92"/>
        <v>19742</v>
      </c>
      <c r="F764" s="24">
        <f>F765</f>
        <v>19742</v>
      </c>
      <c r="G764" s="24">
        <f>G765</f>
        <v>0</v>
      </c>
      <c r="H764" s="24">
        <f t="shared" si="93"/>
        <v>19742</v>
      </c>
      <c r="I764" s="24">
        <f>I765</f>
        <v>19742</v>
      </c>
      <c r="J764" s="24">
        <f>J765</f>
        <v>0</v>
      </c>
    </row>
    <row r="765" spans="1:10" ht="73.5" customHeight="1" x14ac:dyDescent="0.2">
      <c r="A765" s="8" t="s">
        <v>23</v>
      </c>
      <c r="B765" s="9" t="s">
        <v>210</v>
      </c>
      <c r="C765" s="9" t="s">
        <v>16</v>
      </c>
      <c r="D765" s="9" t="s">
        <v>2</v>
      </c>
      <c r="E765" s="24">
        <f t="shared" si="92"/>
        <v>19742</v>
      </c>
      <c r="F765" s="24">
        <f>19178+564</f>
        <v>19742</v>
      </c>
      <c r="G765" s="24">
        <v>0</v>
      </c>
      <c r="H765" s="24">
        <f t="shared" si="93"/>
        <v>19742</v>
      </c>
      <c r="I765" s="24">
        <f>19178+564</f>
        <v>19742</v>
      </c>
      <c r="J765" s="24">
        <v>0</v>
      </c>
    </row>
    <row r="766" spans="1:10" ht="120" customHeight="1" x14ac:dyDescent="0.2">
      <c r="A766" s="17" t="s">
        <v>762</v>
      </c>
      <c r="B766" s="18" t="s">
        <v>211</v>
      </c>
      <c r="C766" s="18"/>
      <c r="D766" s="18"/>
      <c r="E766" s="22">
        <f>SUM(F766:G766)</f>
        <v>227953</v>
      </c>
      <c r="F766" s="22">
        <f>F772+F767+F775</f>
        <v>194003</v>
      </c>
      <c r="G766" s="22">
        <f>G772+G767+G775</f>
        <v>33950</v>
      </c>
      <c r="H766" s="22">
        <f>SUM(I766:J766)</f>
        <v>208404.5</v>
      </c>
      <c r="I766" s="22">
        <f>I772+I767+I775</f>
        <v>174454.5</v>
      </c>
      <c r="J766" s="22">
        <f>J772+J767+J775</f>
        <v>33950</v>
      </c>
    </row>
    <row r="767" spans="1:10" ht="193.9" customHeight="1" x14ac:dyDescent="0.2">
      <c r="A767" s="17" t="s">
        <v>693</v>
      </c>
      <c r="B767" s="18" t="s">
        <v>687</v>
      </c>
      <c r="C767" s="9"/>
      <c r="D767" s="18"/>
      <c r="E767" s="22">
        <f t="shared" ref="E767:E777" si="94">F767+G767</f>
        <v>126514</v>
      </c>
      <c r="F767" s="22">
        <f>+F768+F770</f>
        <v>92564</v>
      </c>
      <c r="G767" s="22">
        <f>+G768+G770</f>
        <v>33950</v>
      </c>
      <c r="H767" s="22">
        <f t="shared" ref="H767" si="95">I767+J767</f>
        <v>106977</v>
      </c>
      <c r="I767" s="22">
        <f>+I768+I770</f>
        <v>73027</v>
      </c>
      <c r="J767" s="22">
        <f>+J768+J770</f>
        <v>33950</v>
      </c>
    </row>
    <row r="768" spans="1:10" ht="138" customHeight="1" x14ac:dyDescent="0.2">
      <c r="A768" s="8" t="s">
        <v>857</v>
      </c>
      <c r="B768" s="9" t="s">
        <v>688</v>
      </c>
      <c r="C768" s="9"/>
      <c r="D768" s="9"/>
      <c r="E768" s="24">
        <f>F768+G768</f>
        <v>92564</v>
      </c>
      <c r="F768" s="25">
        <f>F769</f>
        <v>92564</v>
      </c>
      <c r="G768" s="25">
        <f>G769</f>
        <v>0</v>
      </c>
      <c r="H768" s="24">
        <f>I768+J768</f>
        <v>73027</v>
      </c>
      <c r="I768" s="25">
        <f>I769</f>
        <v>73027</v>
      </c>
      <c r="J768" s="25">
        <f>J769</f>
        <v>0</v>
      </c>
    </row>
    <row r="769" spans="1:10" ht="48" customHeight="1" x14ac:dyDescent="0.2">
      <c r="A769" s="9" t="s">
        <v>22</v>
      </c>
      <c r="B769" s="9" t="s">
        <v>688</v>
      </c>
      <c r="C769" s="9" t="s">
        <v>18</v>
      </c>
      <c r="D769" s="9" t="s">
        <v>7</v>
      </c>
      <c r="E769" s="24">
        <f>F769+G769</f>
        <v>92564</v>
      </c>
      <c r="F769" s="24">
        <v>92564</v>
      </c>
      <c r="G769" s="24"/>
      <c r="H769" s="24">
        <f>I769+J769</f>
        <v>73027</v>
      </c>
      <c r="I769" s="24">
        <v>73027</v>
      </c>
      <c r="J769" s="24"/>
    </row>
    <row r="770" spans="1:10" ht="213" customHeight="1" x14ac:dyDescent="0.2">
      <c r="A770" s="7" t="s">
        <v>479</v>
      </c>
      <c r="B770" s="9" t="s">
        <v>689</v>
      </c>
      <c r="C770" s="9"/>
      <c r="D770" s="18"/>
      <c r="E770" s="24">
        <f t="shared" si="94"/>
        <v>33950</v>
      </c>
      <c r="F770" s="25">
        <f>F771</f>
        <v>0</v>
      </c>
      <c r="G770" s="25">
        <f>G771</f>
        <v>33950</v>
      </c>
      <c r="H770" s="24">
        <f t="shared" ref="H770:H777" si="96">I770+J770</f>
        <v>33950</v>
      </c>
      <c r="I770" s="25">
        <f>I771</f>
        <v>0</v>
      </c>
      <c r="J770" s="25">
        <f>J771</f>
        <v>33950</v>
      </c>
    </row>
    <row r="771" spans="1:10" ht="44.25" customHeight="1" x14ac:dyDescent="0.2">
      <c r="A771" s="9" t="s">
        <v>22</v>
      </c>
      <c r="B771" s="9" t="s">
        <v>689</v>
      </c>
      <c r="C771" s="9" t="s">
        <v>18</v>
      </c>
      <c r="D771" s="9" t="s">
        <v>7</v>
      </c>
      <c r="E771" s="24">
        <f t="shared" si="94"/>
        <v>33950</v>
      </c>
      <c r="F771" s="24"/>
      <c r="G771" s="24">
        <v>33950</v>
      </c>
      <c r="H771" s="24">
        <f>I771+J771</f>
        <v>33950</v>
      </c>
      <c r="I771" s="24"/>
      <c r="J771" s="24">
        <v>33950</v>
      </c>
    </row>
    <row r="772" spans="1:10" ht="133.15" customHeight="1" x14ac:dyDescent="0.2">
      <c r="A772" s="17" t="s">
        <v>212</v>
      </c>
      <c r="B772" s="18" t="s">
        <v>213</v>
      </c>
      <c r="C772" s="18"/>
      <c r="D772" s="18"/>
      <c r="E772" s="22">
        <f t="shared" si="94"/>
        <v>101419</v>
      </c>
      <c r="F772" s="23">
        <f>F773</f>
        <v>101419</v>
      </c>
      <c r="G772" s="22">
        <f>G773</f>
        <v>0</v>
      </c>
      <c r="H772" s="22">
        <f t="shared" si="96"/>
        <v>101407.5</v>
      </c>
      <c r="I772" s="23">
        <f>I773</f>
        <v>101407.5</v>
      </c>
      <c r="J772" s="22">
        <f>J773</f>
        <v>0</v>
      </c>
    </row>
    <row r="773" spans="1:10" ht="82.5" customHeight="1" x14ac:dyDescent="0.2">
      <c r="A773" s="8" t="s">
        <v>61</v>
      </c>
      <c r="B773" s="9" t="s">
        <v>214</v>
      </c>
      <c r="C773" s="9"/>
      <c r="D773" s="9"/>
      <c r="E773" s="24">
        <f t="shared" si="94"/>
        <v>101419</v>
      </c>
      <c r="F773" s="24">
        <f>F774</f>
        <v>101419</v>
      </c>
      <c r="G773" s="24">
        <f>G774</f>
        <v>0</v>
      </c>
      <c r="H773" s="24">
        <f t="shared" si="96"/>
        <v>101407.5</v>
      </c>
      <c r="I773" s="24">
        <f>I774</f>
        <v>101407.5</v>
      </c>
      <c r="J773" s="24">
        <f>J774</f>
        <v>0</v>
      </c>
    </row>
    <row r="774" spans="1:10" ht="95.25" customHeight="1" x14ac:dyDescent="0.2">
      <c r="A774" s="8" t="s">
        <v>21</v>
      </c>
      <c r="B774" s="9" t="s">
        <v>214</v>
      </c>
      <c r="C774" s="9" t="s">
        <v>17</v>
      </c>
      <c r="D774" s="9" t="s">
        <v>7</v>
      </c>
      <c r="E774" s="24">
        <f t="shared" si="94"/>
        <v>101419</v>
      </c>
      <c r="F774" s="24">
        <f>102450+622-1653</f>
        <v>101419</v>
      </c>
      <c r="G774" s="24"/>
      <c r="H774" s="24">
        <f t="shared" si="96"/>
        <v>101407.5</v>
      </c>
      <c r="I774" s="24">
        <f>102450+610.5-1653</f>
        <v>101407.5</v>
      </c>
      <c r="J774" s="24"/>
    </row>
    <row r="775" spans="1:10" ht="243.6" customHeight="1" x14ac:dyDescent="0.2">
      <c r="A775" s="17" t="s">
        <v>859</v>
      </c>
      <c r="B775" s="18" t="s">
        <v>860</v>
      </c>
      <c r="C775" s="18"/>
      <c r="D775" s="18"/>
      <c r="E775" s="22">
        <f t="shared" si="94"/>
        <v>20</v>
      </c>
      <c r="F775" s="23">
        <f>F776</f>
        <v>20</v>
      </c>
      <c r="G775" s="23">
        <f>G776</f>
        <v>0</v>
      </c>
      <c r="H775" s="22">
        <f t="shared" si="96"/>
        <v>20</v>
      </c>
      <c r="I775" s="23">
        <f>I776</f>
        <v>20</v>
      </c>
      <c r="J775" s="23">
        <f>J776</f>
        <v>0</v>
      </c>
    </row>
    <row r="776" spans="1:10" ht="29.45" customHeight="1" x14ac:dyDescent="0.2">
      <c r="A776" s="8" t="s">
        <v>69</v>
      </c>
      <c r="B776" s="9" t="s">
        <v>861</v>
      </c>
      <c r="C776" s="9"/>
      <c r="D776" s="9"/>
      <c r="E776" s="24">
        <f t="shared" si="94"/>
        <v>20</v>
      </c>
      <c r="F776" s="25">
        <f>F777</f>
        <v>20</v>
      </c>
      <c r="G776" s="25">
        <f>G777</f>
        <v>0</v>
      </c>
      <c r="H776" s="24">
        <f t="shared" si="96"/>
        <v>20</v>
      </c>
      <c r="I776" s="25">
        <f>I777</f>
        <v>20</v>
      </c>
      <c r="J776" s="25">
        <f>J777</f>
        <v>0</v>
      </c>
    </row>
    <row r="777" spans="1:10" ht="79.150000000000006" customHeight="1" x14ac:dyDescent="0.2">
      <c r="A777" s="9" t="s">
        <v>23</v>
      </c>
      <c r="B777" s="9" t="s">
        <v>861</v>
      </c>
      <c r="C777" s="9" t="s">
        <v>16</v>
      </c>
      <c r="D777" s="9" t="s">
        <v>7</v>
      </c>
      <c r="E777" s="24">
        <f t="shared" si="94"/>
        <v>20</v>
      </c>
      <c r="F777" s="25">
        <v>20</v>
      </c>
      <c r="G777" s="24"/>
      <c r="H777" s="24">
        <f t="shared" si="96"/>
        <v>20</v>
      </c>
      <c r="I777" s="25">
        <v>20</v>
      </c>
      <c r="J777" s="24"/>
    </row>
    <row r="778" spans="1:10" ht="106.15" customHeight="1" x14ac:dyDescent="0.2">
      <c r="A778" s="17" t="s">
        <v>215</v>
      </c>
      <c r="B778" s="18" t="s">
        <v>216</v>
      </c>
      <c r="C778" s="18"/>
      <c r="D778" s="18"/>
      <c r="E778" s="22">
        <f>SUM(F778:G778)</f>
        <v>559461</v>
      </c>
      <c r="F778" s="22">
        <f>F779+F788</f>
        <v>116923</v>
      </c>
      <c r="G778" s="22">
        <f>G779+G788</f>
        <v>442538</v>
      </c>
      <c r="H778" s="22">
        <f>SUM(I778:J778)</f>
        <v>191294.8</v>
      </c>
      <c r="I778" s="22">
        <f>I779+I788</f>
        <v>32417.8</v>
      </c>
      <c r="J778" s="22">
        <f>J779+J788</f>
        <v>158877</v>
      </c>
    </row>
    <row r="779" spans="1:10" ht="96" customHeight="1" x14ac:dyDescent="0.2">
      <c r="A779" s="17" t="s">
        <v>217</v>
      </c>
      <c r="B779" s="18" t="s">
        <v>245</v>
      </c>
      <c r="C779" s="18"/>
      <c r="D779" s="18"/>
      <c r="E779" s="22">
        <f>F779+G779</f>
        <v>383533</v>
      </c>
      <c r="F779" s="22">
        <f>F780+F782+F784+F786</f>
        <v>116923</v>
      </c>
      <c r="G779" s="22">
        <f>G780+G782+G784</f>
        <v>266610</v>
      </c>
      <c r="H779" s="22">
        <f t="shared" ref="H779" si="97">H780+H782</f>
        <v>32417.8</v>
      </c>
      <c r="I779" s="22">
        <f>I780+I782+I784+I786</f>
        <v>32417.8</v>
      </c>
      <c r="J779" s="22">
        <f>J780+J782+J784</f>
        <v>0</v>
      </c>
    </row>
    <row r="780" spans="1:10" ht="53.25" customHeight="1" x14ac:dyDescent="0.2">
      <c r="A780" s="8" t="s">
        <v>652</v>
      </c>
      <c r="B780" s="9" t="s">
        <v>653</v>
      </c>
      <c r="C780" s="9"/>
      <c r="D780" s="9"/>
      <c r="E780" s="24">
        <f t="shared" ref="E780:E792" si="98">F780+G780</f>
        <v>10000</v>
      </c>
      <c r="F780" s="24">
        <f>F781</f>
        <v>10000</v>
      </c>
      <c r="G780" s="24">
        <f>G781</f>
        <v>0</v>
      </c>
      <c r="H780" s="24">
        <f t="shared" ref="H780:H792" si="99">I780+J780</f>
        <v>10000</v>
      </c>
      <c r="I780" s="24">
        <f>I781</f>
        <v>10000</v>
      </c>
      <c r="J780" s="24">
        <f>J781</f>
        <v>0</v>
      </c>
    </row>
    <row r="781" spans="1:10" ht="69" customHeight="1" x14ac:dyDescent="0.2">
      <c r="A781" s="8" t="s">
        <v>23</v>
      </c>
      <c r="B781" s="9" t="s">
        <v>653</v>
      </c>
      <c r="C781" s="9" t="s">
        <v>16</v>
      </c>
      <c r="D781" s="9" t="s">
        <v>2</v>
      </c>
      <c r="E781" s="24">
        <f t="shared" si="98"/>
        <v>10000</v>
      </c>
      <c r="F781" s="24">
        <v>10000</v>
      </c>
      <c r="G781" s="24"/>
      <c r="H781" s="24">
        <f t="shared" si="99"/>
        <v>10000</v>
      </c>
      <c r="I781" s="24">
        <v>10000</v>
      </c>
      <c r="J781" s="24"/>
    </row>
    <row r="782" spans="1:10" ht="50.25" customHeight="1" x14ac:dyDescent="0.2">
      <c r="A782" s="8" t="s">
        <v>219</v>
      </c>
      <c r="B782" s="9" t="s">
        <v>218</v>
      </c>
      <c r="C782" s="9"/>
      <c r="D782" s="9"/>
      <c r="E782" s="24">
        <f t="shared" si="98"/>
        <v>80262</v>
      </c>
      <c r="F782" s="24">
        <f>F783</f>
        <v>80262</v>
      </c>
      <c r="G782" s="24">
        <f>G783</f>
        <v>0</v>
      </c>
      <c r="H782" s="24">
        <f t="shared" si="99"/>
        <v>22417.8</v>
      </c>
      <c r="I782" s="24">
        <f>I783</f>
        <v>22417.8</v>
      </c>
      <c r="J782" s="24">
        <f>J783</f>
        <v>0</v>
      </c>
    </row>
    <row r="783" spans="1:10" ht="70.5" customHeight="1" x14ac:dyDescent="0.2">
      <c r="A783" s="8" t="s">
        <v>23</v>
      </c>
      <c r="B783" s="9" t="s">
        <v>218</v>
      </c>
      <c r="C783" s="9" t="s">
        <v>16</v>
      </c>
      <c r="D783" s="9" t="s">
        <v>2</v>
      </c>
      <c r="E783" s="24">
        <f t="shared" si="98"/>
        <v>80262</v>
      </c>
      <c r="F783" s="24">
        <f>36000-10000+183610+145000+80262-145000-26000-183610</f>
        <v>80262</v>
      </c>
      <c r="G783" s="24"/>
      <c r="H783" s="24">
        <f t="shared" si="99"/>
        <v>22417.8</v>
      </c>
      <c r="I783" s="24">
        <f>32417.8-10000</f>
        <v>22417.8</v>
      </c>
      <c r="J783" s="24"/>
    </row>
    <row r="784" spans="1:10" ht="104.25" customHeight="1" x14ac:dyDescent="0.2">
      <c r="A784" s="8" t="s">
        <v>978</v>
      </c>
      <c r="B784" s="9" t="s">
        <v>979</v>
      </c>
      <c r="C784" s="9"/>
      <c r="D784" s="9"/>
      <c r="E784" s="24">
        <f t="shared" si="98"/>
        <v>266610</v>
      </c>
      <c r="F784" s="24">
        <f>F785</f>
        <v>0</v>
      </c>
      <c r="G784" s="24">
        <f>G785</f>
        <v>266610</v>
      </c>
      <c r="H784" s="24">
        <v>0</v>
      </c>
      <c r="I784" s="24">
        <f>I785</f>
        <v>0</v>
      </c>
      <c r="J784" s="24">
        <f>J785</f>
        <v>0</v>
      </c>
    </row>
    <row r="785" spans="1:10" ht="70.5" customHeight="1" x14ac:dyDescent="0.2">
      <c r="A785" s="32" t="s">
        <v>23</v>
      </c>
      <c r="B785" s="9" t="s">
        <v>979</v>
      </c>
      <c r="C785" s="9" t="s">
        <v>16</v>
      </c>
      <c r="D785" s="9" t="s">
        <v>2</v>
      </c>
      <c r="E785" s="24">
        <f t="shared" si="98"/>
        <v>266610</v>
      </c>
      <c r="F785" s="24"/>
      <c r="G785" s="24">
        <f>125000+141610</f>
        <v>266610</v>
      </c>
      <c r="H785" s="24">
        <v>0</v>
      </c>
      <c r="I785" s="24"/>
      <c r="J785" s="24"/>
    </row>
    <row r="786" spans="1:10" ht="85.5" customHeight="1" x14ac:dyDescent="0.2">
      <c r="A786" s="8" t="s">
        <v>1001</v>
      </c>
      <c r="B786" s="9" t="s">
        <v>1002</v>
      </c>
      <c r="C786" s="9"/>
      <c r="D786" s="9"/>
      <c r="E786" s="24">
        <f t="shared" si="98"/>
        <v>26661</v>
      </c>
      <c r="F786" s="24">
        <f>F787</f>
        <v>26661</v>
      </c>
      <c r="G786" s="24">
        <f>G787</f>
        <v>0</v>
      </c>
      <c r="H786" s="24">
        <v>0</v>
      </c>
      <c r="I786" s="24">
        <f>I787</f>
        <v>0</v>
      </c>
      <c r="J786" s="24">
        <f>J787</f>
        <v>0</v>
      </c>
    </row>
    <row r="787" spans="1:10" ht="70.5" customHeight="1" x14ac:dyDescent="0.2">
      <c r="A787" s="32" t="s">
        <v>23</v>
      </c>
      <c r="B787" s="9" t="s">
        <v>1002</v>
      </c>
      <c r="C787" s="9" t="s">
        <v>16</v>
      </c>
      <c r="D787" s="9" t="s">
        <v>2</v>
      </c>
      <c r="E787" s="24">
        <f t="shared" si="98"/>
        <v>26661</v>
      </c>
      <c r="F787" s="24">
        <v>26661</v>
      </c>
      <c r="G787" s="24"/>
      <c r="H787" s="24">
        <v>0</v>
      </c>
      <c r="I787" s="24"/>
      <c r="J787" s="24"/>
    </row>
    <row r="788" spans="1:10" ht="70.5" customHeight="1" x14ac:dyDescent="0.2">
      <c r="A788" s="26" t="s">
        <v>846</v>
      </c>
      <c r="B788" s="18" t="s">
        <v>847</v>
      </c>
      <c r="C788" s="18"/>
      <c r="D788" s="9"/>
      <c r="E788" s="22">
        <f t="shared" si="98"/>
        <v>175928</v>
      </c>
      <c r="F788" s="22">
        <f>F791</f>
        <v>0</v>
      </c>
      <c r="G788" s="22">
        <f>G791+G789</f>
        <v>175928</v>
      </c>
      <c r="H788" s="22">
        <f t="shared" si="99"/>
        <v>158877</v>
      </c>
      <c r="I788" s="22">
        <f>I791</f>
        <v>0</v>
      </c>
      <c r="J788" s="22">
        <f>J791+J789</f>
        <v>158877</v>
      </c>
    </row>
    <row r="789" spans="1:10" ht="80.25" customHeight="1" x14ac:dyDescent="0.2">
      <c r="A789" s="9" t="s">
        <v>865</v>
      </c>
      <c r="B789" s="9" t="s">
        <v>866</v>
      </c>
      <c r="C789" s="9"/>
      <c r="D789" s="9"/>
      <c r="E789" s="24">
        <f t="shared" si="98"/>
        <v>36329</v>
      </c>
      <c r="F789" s="24">
        <f>F790</f>
        <v>0</v>
      </c>
      <c r="G789" s="24">
        <f>G790</f>
        <v>36329</v>
      </c>
      <c r="H789" s="24">
        <f t="shared" si="99"/>
        <v>158877</v>
      </c>
      <c r="I789" s="24">
        <f>I790</f>
        <v>0</v>
      </c>
      <c r="J789" s="24">
        <f>J790</f>
        <v>158877</v>
      </c>
    </row>
    <row r="790" spans="1:10" ht="70.5" customHeight="1" x14ac:dyDescent="0.2">
      <c r="A790" s="32" t="s">
        <v>23</v>
      </c>
      <c r="B790" s="9" t="s">
        <v>866</v>
      </c>
      <c r="C790" s="9" t="s">
        <v>16</v>
      </c>
      <c r="D790" s="9" t="s">
        <v>2</v>
      </c>
      <c r="E790" s="24">
        <f t="shared" si="98"/>
        <v>36329</v>
      </c>
      <c r="F790" s="22"/>
      <c r="G790" s="24">
        <v>36329</v>
      </c>
      <c r="H790" s="24">
        <f t="shared" si="99"/>
        <v>158877</v>
      </c>
      <c r="I790" s="22"/>
      <c r="J790" s="24">
        <f>28147+130730</f>
        <v>158877</v>
      </c>
    </row>
    <row r="791" spans="1:10" ht="141" customHeight="1" x14ac:dyDescent="0.2">
      <c r="A791" s="9" t="s">
        <v>874</v>
      </c>
      <c r="B791" s="9" t="s">
        <v>848</v>
      </c>
      <c r="C791" s="9"/>
      <c r="D791" s="9"/>
      <c r="E791" s="24">
        <f t="shared" si="98"/>
        <v>139599</v>
      </c>
      <c r="F791" s="24">
        <f>F792</f>
        <v>0</v>
      </c>
      <c r="G791" s="24">
        <f>G792</f>
        <v>139599</v>
      </c>
      <c r="H791" s="24">
        <f t="shared" si="99"/>
        <v>0</v>
      </c>
      <c r="I791" s="24">
        <f>I792</f>
        <v>0</v>
      </c>
      <c r="J791" s="24">
        <f>J792</f>
        <v>0</v>
      </c>
    </row>
    <row r="792" spans="1:10" ht="70.5" customHeight="1" x14ac:dyDescent="0.2">
      <c r="A792" s="32" t="s">
        <v>23</v>
      </c>
      <c r="B792" s="9" t="s">
        <v>848</v>
      </c>
      <c r="C792" s="9" t="s">
        <v>16</v>
      </c>
      <c r="D792" s="9" t="s">
        <v>2</v>
      </c>
      <c r="E792" s="24">
        <f t="shared" si="98"/>
        <v>139599</v>
      </c>
      <c r="F792" s="24"/>
      <c r="G792" s="24">
        <v>139599</v>
      </c>
      <c r="H792" s="24">
        <f t="shared" si="99"/>
        <v>0</v>
      </c>
      <c r="I792" s="24"/>
      <c r="J792" s="24">
        <f>130730-130730</f>
        <v>0</v>
      </c>
    </row>
    <row r="793" spans="1:10" ht="193.9" customHeight="1" x14ac:dyDescent="0.2">
      <c r="A793" s="17" t="s">
        <v>763</v>
      </c>
      <c r="B793" s="18" t="s">
        <v>220</v>
      </c>
      <c r="C793" s="18"/>
      <c r="D793" s="18"/>
      <c r="E793" s="22">
        <f>SUM(F793:G793)</f>
        <v>42260</v>
      </c>
      <c r="F793" s="23">
        <f>F795</f>
        <v>42260</v>
      </c>
      <c r="G793" s="22">
        <f>G795</f>
        <v>0</v>
      </c>
      <c r="H793" s="22">
        <f>SUM(I793:J793)</f>
        <v>39354</v>
      </c>
      <c r="I793" s="23">
        <f>I795</f>
        <v>39354</v>
      </c>
      <c r="J793" s="22">
        <f>J795</f>
        <v>0</v>
      </c>
    </row>
    <row r="794" spans="1:10" ht="69.599999999999994" customHeight="1" x14ac:dyDescent="0.2">
      <c r="A794" s="26" t="s">
        <v>221</v>
      </c>
      <c r="B794" s="18" t="s">
        <v>222</v>
      </c>
      <c r="C794" s="18"/>
      <c r="D794" s="18"/>
      <c r="E794" s="22">
        <f>SUM(F794:G794)</f>
        <v>42260</v>
      </c>
      <c r="F794" s="23">
        <f>F795</f>
        <v>42260</v>
      </c>
      <c r="G794" s="22">
        <f>G795</f>
        <v>0</v>
      </c>
      <c r="H794" s="22">
        <f>SUM(I794:J794)</f>
        <v>39354</v>
      </c>
      <c r="I794" s="23">
        <f>I795</f>
        <v>39354</v>
      </c>
      <c r="J794" s="22">
        <f>J795</f>
        <v>0</v>
      </c>
    </row>
    <row r="795" spans="1:10" ht="81" customHeight="1" x14ac:dyDescent="0.2">
      <c r="A795" s="8" t="s">
        <v>61</v>
      </c>
      <c r="B795" s="9" t="s">
        <v>223</v>
      </c>
      <c r="C795" s="9"/>
      <c r="D795" s="9"/>
      <c r="E795" s="24">
        <f>SUM(F795:G795)</f>
        <v>42260</v>
      </c>
      <c r="F795" s="25">
        <f>F796+F797+F798</f>
        <v>42260</v>
      </c>
      <c r="G795" s="24">
        <f>G796+G797+G798</f>
        <v>0</v>
      </c>
      <c r="H795" s="24">
        <f>SUM(I795:J795)</f>
        <v>39354</v>
      </c>
      <c r="I795" s="25">
        <f>I796+I797+I798</f>
        <v>39354</v>
      </c>
      <c r="J795" s="24">
        <f>J796+J797+J798</f>
        <v>0</v>
      </c>
    </row>
    <row r="796" spans="1:10" ht="189" customHeight="1" x14ac:dyDescent="0.2">
      <c r="A796" s="8" t="s">
        <v>25</v>
      </c>
      <c r="B796" s="9" t="s">
        <v>223</v>
      </c>
      <c r="C796" s="9" t="s">
        <v>15</v>
      </c>
      <c r="D796" s="9" t="s">
        <v>3</v>
      </c>
      <c r="E796" s="24">
        <f t="shared" ref="E796:E798" si="100">F796+G796</f>
        <v>37035</v>
      </c>
      <c r="F796" s="24">
        <f>38335-1300</f>
        <v>37035</v>
      </c>
      <c r="G796" s="24"/>
      <c r="H796" s="24">
        <f t="shared" ref="H796:H798" si="101">I796+J796</f>
        <v>37035</v>
      </c>
      <c r="I796" s="24">
        <f>38335-1300</f>
        <v>37035</v>
      </c>
      <c r="J796" s="36"/>
    </row>
    <row r="797" spans="1:10" ht="65.25" customHeight="1" x14ac:dyDescent="0.2">
      <c r="A797" s="8" t="s">
        <v>23</v>
      </c>
      <c r="B797" s="9" t="s">
        <v>223</v>
      </c>
      <c r="C797" s="9" t="s">
        <v>16</v>
      </c>
      <c r="D797" s="9" t="s">
        <v>3</v>
      </c>
      <c r="E797" s="24">
        <f t="shared" si="100"/>
        <v>2165</v>
      </c>
      <c r="F797" s="24">
        <v>2165</v>
      </c>
      <c r="G797" s="24"/>
      <c r="H797" s="24">
        <f t="shared" si="101"/>
        <v>2131</v>
      </c>
      <c r="I797" s="24">
        <v>2131</v>
      </c>
      <c r="J797" s="36"/>
    </row>
    <row r="798" spans="1:10" ht="50.25" customHeight="1" x14ac:dyDescent="0.2">
      <c r="A798" s="8" t="s">
        <v>22</v>
      </c>
      <c r="B798" s="9" t="s">
        <v>223</v>
      </c>
      <c r="C798" s="9" t="s">
        <v>18</v>
      </c>
      <c r="D798" s="9" t="s">
        <v>3</v>
      </c>
      <c r="E798" s="24">
        <f t="shared" si="100"/>
        <v>3060</v>
      </c>
      <c r="F798" s="24">
        <v>3060</v>
      </c>
      <c r="G798" s="24"/>
      <c r="H798" s="24">
        <f t="shared" si="101"/>
        <v>188</v>
      </c>
      <c r="I798" s="24">
        <v>188</v>
      </c>
      <c r="J798" s="36"/>
    </row>
    <row r="799" spans="1:10" ht="157.9" customHeight="1" x14ac:dyDescent="0.2">
      <c r="A799" s="17" t="s">
        <v>742</v>
      </c>
      <c r="B799" s="18" t="s">
        <v>356</v>
      </c>
      <c r="C799" s="9"/>
      <c r="D799" s="9"/>
      <c r="E799" s="22">
        <f t="shared" ref="E799:E851" si="102">F799+G799</f>
        <v>96579</v>
      </c>
      <c r="F799" s="23">
        <f>F800+F822+F832</f>
        <v>94579</v>
      </c>
      <c r="G799" s="22">
        <f>G800+G822+G832</f>
        <v>2000</v>
      </c>
      <c r="H799" s="22">
        <f t="shared" ref="H799:H802" si="103">I799+J799</f>
        <v>90874</v>
      </c>
      <c r="I799" s="23">
        <f>I800+I822+I832</f>
        <v>84874</v>
      </c>
      <c r="J799" s="22">
        <f>J800+J822+J832</f>
        <v>6000</v>
      </c>
    </row>
    <row r="800" spans="1:10" ht="86.25" customHeight="1" x14ac:dyDescent="0.2">
      <c r="A800" s="17" t="s">
        <v>357</v>
      </c>
      <c r="B800" s="18" t="s">
        <v>358</v>
      </c>
      <c r="C800" s="9"/>
      <c r="D800" s="9"/>
      <c r="E800" s="22">
        <f t="shared" si="102"/>
        <v>49691</v>
      </c>
      <c r="F800" s="22">
        <f>F801+F805+F808+F811+F814+F819</f>
        <v>49691</v>
      </c>
      <c r="G800" s="22">
        <f>G801+G805+G808+G811+G814+G819</f>
        <v>0</v>
      </c>
      <c r="H800" s="22">
        <f t="shared" si="103"/>
        <v>39861</v>
      </c>
      <c r="I800" s="22">
        <f>I801+I805+I808+I811+I814+I819</f>
        <v>39861</v>
      </c>
      <c r="J800" s="22">
        <f>J801+J805+J808+J811+J814+J819</f>
        <v>0</v>
      </c>
    </row>
    <row r="801" spans="1:10" ht="321.60000000000002" customHeight="1" x14ac:dyDescent="0.2">
      <c r="A801" s="17" t="s">
        <v>694</v>
      </c>
      <c r="B801" s="18" t="s">
        <v>359</v>
      </c>
      <c r="C801" s="9"/>
      <c r="D801" s="9"/>
      <c r="E801" s="22">
        <f t="shared" si="102"/>
        <v>4695</v>
      </c>
      <c r="F801" s="23">
        <f>F802</f>
        <v>4695</v>
      </c>
      <c r="G801" s="22">
        <f>G802</f>
        <v>0</v>
      </c>
      <c r="H801" s="22">
        <f t="shared" si="103"/>
        <v>4695</v>
      </c>
      <c r="I801" s="23">
        <f>I802</f>
        <v>4695</v>
      </c>
      <c r="J801" s="22">
        <f>J802</f>
        <v>0</v>
      </c>
    </row>
    <row r="802" spans="1:10" ht="54.75" customHeight="1" x14ac:dyDescent="0.2">
      <c r="A802" s="9" t="s">
        <v>348</v>
      </c>
      <c r="B802" s="9" t="s">
        <v>360</v>
      </c>
      <c r="C802" s="9"/>
      <c r="D802" s="9"/>
      <c r="E802" s="24">
        <f t="shared" si="102"/>
        <v>4695</v>
      </c>
      <c r="F802" s="25">
        <f>F803+F804</f>
        <v>4695</v>
      </c>
      <c r="G802" s="25">
        <f>G803+G804</f>
        <v>0</v>
      </c>
      <c r="H802" s="24">
        <f t="shared" si="103"/>
        <v>4695</v>
      </c>
      <c r="I802" s="25">
        <f>I803+I804</f>
        <v>4695</v>
      </c>
      <c r="J802" s="25">
        <f>J803+J804</f>
        <v>0</v>
      </c>
    </row>
    <row r="803" spans="1:10" ht="64.5" customHeight="1" x14ac:dyDescent="0.2">
      <c r="A803" s="9" t="s">
        <v>23</v>
      </c>
      <c r="B803" s="9" t="s">
        <v>360</v>
      </c>
      <c r="C803" s="9" t="s">
        <v>16</v>
      </c>
      <c r="D803" s="9" t="s">
        <v>3</v>
      </c>
      <c r="E803" s="24">
        <f>F803+G803</f>
        <v>10</v>
      </c>
      <c r="F803" s="25">
        <v>10</v>
      </c>
      <c r="G803" s="24"/>
      <c r="H803" s="24">
        <f>I803+J803</f>
        <v>10</v>
      </c>
      <c r="I803" s="25">
        <v>10</v>
      </c>
      <c r="J803" s="24"/>
    </row>
    <row r="804" spans="1:10" ht="69" customHeight="1" x14ac:dyDescent="0.2">
      <c r="A804" s="9" t="s">
        <v>23</v>
      </c>
      <c r="B804" s="9" t="s">
        <v>360</v>
      </c>
      <c r="C804" s="9" t="s">
        <v>16</v>
      </c>
      <c r="D804" s="9" t="s">
        <v>5</v>
      </c>
      <c r="E804" s="24">
        <f>F804+G804</f>
        <v>4685</v>
      </c>
      <c r="F804" s="25">
        <v>4685</v>
      </c>
      <c r="G804" s="24">
        <v>0</v>
      </c>
      <c r="H804" s="24">
        <f>I804+J804</f>
        <v>4685</v>
      </c>
      <c r="I804" s="25">
        <v>4685</v>
      </c>
      <c r="J804" s="24">
        <v>0</v>
      </c>
    </row>
    <row r="805" spans="1:10" ht="304.89999999999998" customHeight="1" x14ac:dyDescent="0.2">
      <c r="A805" s="17" t="s">
        <v>361</v>
      </c>
      <c r="B805" s="18" t="s">
        <v>362</v>
      </c>
      <c r="C805" s="9"/>
      <c r="D805" s="9"/>
      <c r="E805" s="22">
        <f t="shared" si="102"/>
        <v>830</v>
      </c>
      <c r="F805" s="23">
        <f>F806</f>
        <v>830</v>
      </c>
      <c r="G805" s="22">
        <f>G806</f>
        <v>0</v>
      </c>
      <c r="H805" s="22">
        <f t="shared" ref="H805:H813" si="104">I805+J805</f>
        <v>371</v>
      </c>
      <c r="I805" s="23">
        <f>I806</f>
        <v>371</v>
      </c>
      <c r="J805" s="22">
        <f>J806</f>
        <v>0</v>
      </c>
    </row>
    <row r="806" spans="1:10" ht="54.75" customHeight="1" x14ac:dyDescent="0.2">
      <c r="A806" s="9" t="s">
        <v>348</v>
      </c>
      <c r="B806" s="9" t="s">
        <v>363</v>
      </c>
      <c r="C806" s="9"/>
      <c r="D806" s="9"/>
      <c r="E806" s="24">
        <f t="shared" si="102"/>
        <v>830</v>
      </c>
      <c r="F806" s="25">
        <f>F807</f>
        <v>830</v>
      </c>
      <c r="G806" s="24">
        <f>G807</f>
        <v>0</v>
      </c>
      <c r="H806" s="24">
        <f t="shared" si="104"/>
        <v>371</v>
      </c>
      <c r="I806" s="25">
        <f>I807</f>
        <v>371</v>
      </c>
      <c r="J806" s="24">
        <f>J807</f>
        <v>0</v>
      </c>
    </row>
    <row r="807" spans="1:10" ht="58.5" customHeight="1" x14ac:dyDescent="0.2">
      <c r="A807" s="9" t="s">
        <v>23</v>
      </c>
      <c r="B807" s="9" t="s">
        <v>363</v>
      </c>
      <c r="C807" s="9" t="s">
        <v>16</v>
      </c>
      <c r="D807" s="9" t="s">
        <v>3</v>
      </c>
      <c r="E807" s="24">
        <f t="shared" si="102"/>
        <v>830</v>
      </c>
      <c r="F807" s="25">
        <v>830</v>
      </c>
      <c r="G807" s="24"/>
      <c r="H807" s="24">
        <f t="shared" si="104"/>
        <v>371</v>
      </c>
      <c r="I807" s="25">
        <v>371</v>
      </c>
      <c r="J807" s="24"/>
    </row>
    <row r="808" spans="1:10" ht="171.75" customHeight="1" x14ac:dyDescent="0.2">
      <c r="A808" s="17" t="s">
        <v>364</v>
      </c>
      <c r="B808" s="18" t="s">
        <v>365</v>
      </c>
      <c r="C808" s="9"/>
      <c r="D808" s="9"/>
      <c r="E808" s="22">
        <f t="shared" si="102"/>
        <v>34106</v>
      </c>
      <c r="F808" s="23">
        <f>F809</f>
        <v>34106</v>
      </c>
      <c r="G808" s="22">
        <f>G809</f>
        <v>0</v>
      </c>
      <c r="H808" s="22">
        <f t="shared" si="104"/>
        <v>33555</v>
      </c>
      <c r="I808" s="23">
        <f>I809</f>
        <v>33555</v>
      </c>
      <c r="J808" s="22">
        <f>J809</f>
        <v>0</v>
      </c>
    </row>
    <row r="809" spans="1:10" ht="82.5" customHeight="1" x14ac:dyDescent="0.2">
      <c r="A809" s="8" t="s">
        <v>55</v>
      </c>
      <c r="B809" s="9" t="s">
        <v>366</v>
      </c>
      <c r="C809" s="9"/>
      <c r="D809" s="9"/>
      <c r="E809" s="24">
        <f t="shared" si="102"/>
        <v>34106</v>
      </c>
      <c r="F809" s="25">
        <f>F810</f>
        <v>34106</v>
      </c>
      <c r="G809" s="24">
        <f>G810</f>
        <v>0</v>
      </c>
      <c r="H809" s="24">
        <f t="shared" si="104"/>
        <v>33555</v>
      </c>
      <c r="I809" s="25">
        <f>I810</f>
        <v>33555</v>
      </c>
      <c r="J809" s="24">
        <f>J810</f>
        <v>0</v>
      </c>
    </row>
    <row r="810" spans="1:10" ht="96.75" customHeight="1" x14ac:dyDescent="0.2">
      <c r="A810" s="9" t="s">
        <v>21</v>
      </c>
      <c r="B810" s="9" t="s">
        <v>366</v>
      </c>
      <c r="C810" s="9" t="s">
        <v>17</v>
      </c>
      <c r="D810" s="9" t="s">
        <v>3</v>
      </c>
      <c r="E810" s="24">
        <f t="shared" si="102"/>
        <v>34106</v>
      </c>
      <c r="F810" s="25">
        <f>43645-9539</f>
        <v>34106</v>
      </c>
      <c r="G810" s="24"/>
      <c r="H810" s="24">
        <f t="shared" si="104"/>
        <v>33555</v>
      </c>
      <c r="I810" s="25">
        <f>43467-9912</f>
        <v>33555</v>
      </c>
      <c r="J810" s="24"/>
    </row>
    <row r="811" spans="1:10" ht="275.45" customHeight="1" x14ac:dyDescent="0.2">
      <c r="A811" s="17" t="s">
        <v>367</v>
      </c>
      <c r="B811" s="18" t="s">
        <v>368</v>
      </c>
      <c r="C811" s="9"/>
      <c r="D811" s="9"/>
      <c r="E811" s="22">
        <f t="shared" si="102"/>
        <v>350</v>
      </c>
      <c r="F811" s="23">
        <f>F812</f>
        <v>350</v>
      </c>
      <c r="G811" s="22">
        <f>G812</f>
        <v>0</v>
      </c>
      <c r="H811" s="22">
        <f t="shared" si="104"/>
        <v>200</v>
      </c>
      <c r="I811" s="23">
        <f>I812</f>
        <v>200</v>
      </c>
      <c r="J811" s="22">
        <f>J812</f>
        <v>0</v>
      </c>
    </row>
    <row r="812" spans="1:10" ht="54.75" customHeight="1" x14ac:dyDescent="0.2">
      <c r="A812" s="9" t="s">
        <v>348</v>
      </c>
      <c r="B812" s="9" t="s">
        <v>369</v>
      </c>
      <c r="C812" s="9"/>
      <c r="D812" s="9"/>
      <c r="E812" s="24">
        <f t="shared" si="102"/>
        <v>350</v>
      </c>
      <c r="F812" s="25">
        <f>F813</f>
        <v>350</v>
      </c>
      <c r="G812" s="24">
        <f>G813</f>
        <v>0</v>
      </c>
      <c r="H812" s="24">
        <f t="shared" si="104"/>
        <v>200</v>
      </c>
      <c r="I812" s="25">
        <f>I813</f>
        <v>200</v>
      </c>
      <c r="J812" s="24">
        <f>J813</f>
        <v>0</v>
      </c>
    </row>
    <row r="813" spans="1:10" ht="69.75" customHeight="1" x14ac:dyDescent="0.2">
      <c r="A813" s="9" t="s">
        <v>23</v>
      </c>
      <c r="B813" s="9" t="s">
        <v>369</v>
      </c>
      <c r="C813" s="9" t="s">
        <v>16</v>
      </c>
      <c r="D813" s="9" t="s">
        <v>3</v>
      </c>
      <c r="E813" s="24">
        <f t="shared" si="102"/>
        <v>350</v>
      </c>
      <c r="F813" s="25">
        <v>350</v>
      </c>
      <c r="G813" s="24"/>
      <c r="H813" s="24">
        <f t="shared" si="104"/>
        <v>200</v>
      </c>
      <c r="I813" s="25">
        <v>200</v>
      </c>
      <c r="J813" s="24"/>
    </row>
    <row r="814" spans="1:10" s="33" customFormat="1" ht="88.5" customHeight="1" x14ac:dyDescent="0.2">
      <c r="A814" s="26" t="s">
        <v>598</v>
      </c>
      <c r="B814" s="18" t="s">
        <v>599</v>
      </c>
      <c r="C814" s="18"/>
      <c r="D814" s="18"/>
      <c r="E814" s="22">
        <f>F814+G814</f>
        <v>1640</v>
      </c>
      <c r="F814" s="22">
        <f>F815</f>
        <v>1640</v>
      </c>
      <c r="G814" s="22">
        <f>G815</f>
        <v>0</v>
      </c>
      <c r="H814" s="22">
        <f>I814+J814</f>
        <v>1040</v>
      </c>
      <c r="I814" s="22">
        <f>I815</f>
        <v>1040</v>
      </c>
      <c r="J814" s="22">
        <f>J815</f>
        <v>0</v>
      </c>
    </row>
    <row r="815" spans="1:10" s="33" customFormat="1" ht="54" customHeight="1" x14ac:dyDescent="0.2">
      <c r="A815" s="32" t="s">
        <v>617</v>
      </c>
      <c r="B815" s="9" t="s">
        <v>618</v>
      </c>
      <c r="C815" s="18"/>
      <c r="D815" s="18"/>
      <c r="E815" s="24">
        <f>F815+G815</f>
        <v>1640</v>
      </c>
      <c r="F815" s="24">
        <f>F816+F817+F818</f>
        <v>1640</v>
      </c>
      <c r="G815" s="24">
        <f>G816+G817+G818</f>
        <v>0</v>
      </c>
      <c r="H815" s="24">
        <f>I815+J815</f>
        <v>1040</v>
      </c>
      <c r="I815" s="24">
        <f>I816+I817+I818</f>
        <v>1040</v>
      </c>
      <c r="J815" s="24">
        <f>J816+J817+J818</f>
        <v>0</v>
      </c>
    </row>
    <row r="816" spans="1:10" s="33" customFormat="1" ht="75" customHeight="1" x14ac:dyDescent="0.2">
      <c r="A816" s="9" t="s">
        <v>23</v>
      </c>
      <c r="B816" s="9" t="s">
        <v>618</v>
      </c>
      <c r="C816" s="9" t="s">
        <v>16</v>
      </c>
      <c r="D816" s="9" t="s">
        <v>3</v>
      </c>
      <c r="E816" s="24">
        <f>F816+G816</f>
        <v>600</v>
      </c>
      <c r="F816" s="25">
        <v>600</v>
      </c>
      <c r="G816" s="24"/>
      <c r="H816" s="24">
        <f>I816+J816</f>
        <v>0</v>
      </c>
      <c r="I816" s="25">
        <v>0</v>
      </c>
      <c r="J816" s="24"/>
    </row>
    <row r="817" spans="1:10" s="33" customFormat="1" ht="45.75" customHeight="1" x14ac:dyDescent="0.2">
      <c r="A817" s="9" t="s">
        <v>22</v>
      </c>
      <c r="B817" s="9" t="s">
        <v>618</v>
      </c>
      <c r="C817" s="9" t="s">
        <v>18</v>
      </c>
      <c r="D817" s="9" t="s">
        <v>3</v>
      </c>
      <c r="E817" s="24">
        <f t="shared" ref="E817" si="105">F817+G817</f>
        <v>40</v>
      </c>
      <c r="F817" s="25">
        <v>40</v>
      </c>
      <c r="G817" s="24"/>
      <c r="H817" s="24">
        <f t="shared" ref="H817" si="106">I817+J817</f>
        <v>40</v>
      </c>
      <c r="I817" s="25">
        <v>40</v>
      </c>
      <c r="J817" s="24"/>
    </row>
    <row r="818" spans="1:10" s="33" customFormat="1" ht="75" customHeight="1" x14ac:dyDescent="0.2">
      <c r="A818" s="9" t="s">
        <v>23</v>
      </c>
      <c r="B818" s="9" t="s">
        <v>618</v>
      </c>
      <c r="C818" s="9" t="s">
        <v>16</v>
      </c>
      <c r="D818" s="9" t="s">
        <v>4</v>
      </c>
      <c r="E818" s="24">
        <f>F818+G818</f>
        <v>1000</v>
      </c>
      <c r="F818" s="25">
        <v>1000</v>
      </c>
      <c r="G818" s="25">
        <v>0</v>
      </c>
      <c r="H818" s="24">
        <f>I818+J818</f>
        <v>1000</v>
      </c>
      <c r="I818" s="25">
        <v>1000</v>
      </c>
      <c r="J818" s="25">
        <v>0</v>
      </c>
    </row>
    <row r="819" spans="1:10" s="33" customFormat="1" ht="100.15" customHeight="1" x14ac:dyDescent="0.2">
      <c r="A819" s="56" t="s">
        <v>788</v>
      </c>
      <c r="B819" s="18" t="s">
        <v>789</v>
      </c>
      <c r="C819" s="18"/>
      <c r="D819" s="18"/>
      <c r="E819" s="22">
        <f t="shared" si="102"/>
        <v>8070</v>
      </c>
      <c r="F819" s="23">
        <f>F820</f>
        <v>8070</v>
      </c>
      <c r="G819" s="23">
        <f>G820</f>
        <v>0</v>
      </c>
      <c r="H819" s="22">
        <f t="shared" ref="H819:H820" si="107">I819+J819</f>
        <v>0</v>
      </c>
      <c r="I819" s="23">
        <f>I820</f>
        <v>0</v>
      </c>
      <c r="J819" s="23">
        <f>J820</f>
        <v>0</v>
      </c>
    </row>
    <row r="820" spans="1:10" ht="52.5" customHeight="1" x14ac:dyDescent="0.2">
      <c r="A820" s="32" t="s">
        <v>617</v>
      </c>
      <c r="B820" s="9" t="s">
        <v>790</v>
      </c>
      <c r="C820" s="9"/>
      <c r="D820" s="9"/>
      <c r="E820" s="24">
        <f t="shared" si="102"/>
        <v>8070</v>
      </c>
      <c r="F820" s="25">
        <f>F821</f>
        <v>8070</v>
      </c>
      <c r="G820" s="25">
        <f>G821</f>
        <v>0</v>
      </c>
      <c r="H820" s="24">
        <f t="shared" si="107"/>
        <v>0</v>
      </c>
      <c r="I820" s="25">
        <f>I821</f>
        <v>0</v>
      </c>
      <c r="J820" s="25">
        <f>J821</f>
        <v>0</v>
      </c>
    </row>
    <row r="821" spans="1:10" ht="73.5" customHeight="1" x14ac:dyDescent="0.2">
      <c r="A821" s="9" t="s">
        <v>23</v>
      </c>
      <c r="B821" s="9" t="s">
        <v>790</v>
      </c>
      <c r="C821" s="9" t="s">
        <v>16</v>
      </c>
      <c r="D821" s="9" t="s">
        <v>3</v>
      </c>
      <c r="E821" s="24">
        <f>F821+G821</f>
        <v>8070</v>
      </c>
      <c r="F821" s="25">
        <v>8070</v>
      </c>
      <c r="G821" s="24"/>
      <c r="H821" s="24">
        <f>I821+J821</f>
        <v>0</v>
      </c>
      <c r="I821" s="25"/>
      <c r="J821" s="24"/>
    </row>
    <row r="822" spans="1:10" ht="76.900000000000006" customHeight="1" x14ac:dyDescent="0.2">
      <c r="A822" s="17" t="s">
        <v>370</v>
      </c>
      <c r="B822" s="18" t="s">
        <v>371</v>
      </c>
      <c r="C822" s="9"/>
      <c r="D822" s="9"/>
      <c r="E822" s="22">
        <f t="shared" si="102"/>
        <v>5710</v>
      </c>
      <c r="F822" s="22">
        <f>F823+F827</f>
        <v>3710</v>
      </c>
      <c r="G822" s="22">
        <f>G823+G827</f>
        <v>2000</v>
      </c>
      <c r="H822" s="22">
        <f t="shared" ref="H822:H826" si="108">I822+J822</f>
        <v>9853</v>
      </c>
      <c r="I822" s="22">
        <f>I823+I827</f>
        <v>3853</v>
      </c>
      <c r="J822" s="22">
        <f>J823+J827</f>
        <v>6000</v>
      </c>
    </row>
    <row r="823" spans="1:10" ht="211.15" customHeight="1" x14ac:dyDescent="0.2">
      <c r="A823" s="17" t="s">
        <v>372</v>
      </c>
      <c r="B823" s="18" t="s">
        <v>373</v>
      </c>
      <c r="C823" s="9"/>
      <c r="D823" s="9"/>
      <c r="E823" s="22">
        <f t="shared" si="102"/>
        <v>2000</v>
      </c>
      <c r="F823" s="23">
        <f>F824</f>
        <v>2000</v>
      </c>
      <c r="G823" s="23">
        <f>G824</f>
        <v>0</v>
      </c>
      <c r="H823" s="22">
        <f t="shared" si="108"/>
        <v>1063</v>
      </c>
      <c r="I823" s="23">
        <f>I824</f>
        <v>1063</v>
      </c>
      <c r="J823" s="23">
        <f>J824</f>
        <v>0</v>
      </c>
    </row>
    <row r="824" spans="1:10" ht="49.15" customHeight="1" x14ac:dyDescent="0.2">
      <c r="A824" s="9" t="s">
        <v>348</v>
      </c>
      <c r="B824" s="9" t="s">
        <v>374</v>
      </c>
      <c r="C824" s="9"/>
      <c r="D824" s="9"/>
      <c r="E824" s="24">
        <f t="shared" si="102"/>
        <v>2000</v>
      </c>
      <c r="F824" s="25">
        <f>F825+F826</f>
        <v>2000</v>
      </c>
      <c r="G824" s="24">
        <f>G825+G826</f>
        <v>0</v>
      </c>
      <c r="H824" s="24">
        <f t="shared" si="108"/>
        <v>1063</v>
      </c>
      <c r="I824" s="25">
        <f>I825+I826</f>
        <v>1063</v>
      </c>
      <c r="J824" s="24">
        <f>J825+J826</f>
        <v>0</v>
      </c>
    </row>
    <row r="825" spans="1:10" ht="68.25" customHeight="1" x14ac:dyDescent="0.2">
      <c r="A825" s="9" t="s">
        <v>23</v>
      </c>
      <c r="B825" s="9" t="s">
        <v>374</v>
      </c>
      <c r="C825" s="9" t="s">
        <v>16</v>
      </c>
      <c r="D825" s="9" t="s">
        <v>3</v>
      </c>
      <c r="E825" s="24">
        <f t="shared" si="102"/>
        <v>1000</v>
      </c>
      <c r="F825" s="25">
        <v>1000</v>
      </c>
      <c r="G825" s="24"/>
      <c r="H825" s="24">
        <f t="shared" si="108"/>
        <v>563</v>
      </c>
      <c r="I825" s="25">
        <v>563</v>
      </c>
      <c r="J825" s="24"/>
    </row>
    <row r="826" spans="1:10" ht="45.75" customHeight="1" x14ac:dyDescent="0.2">
      <c r="A826" s="9" t="s">
        <v>22</v>
      </c>
      <c r="B826" s="9" t="s">
        <v>374</v>
      </c>
      <c r="C826" s="9" t="s">
        <v>18</v>
      </c>
      <c r="D826" s="9" t="s">
        <v>3</v>
      </c>
      <c r="E826" s="24">
        <f t="shared" si="102"/>
        <v>1000</v>
      </c>
      <c r="F826" s="25">
        <v>1000</v>
      </c>
      <c r="G826" s="24"/>
      <c r="H826" s="24">
        <f t="shared" si="108"/>
        <v>500</v>
      </c>
      <c r="I826" s="25">
        <v>500</v>
      </c>
      <c r="J826" s="24"/>
    </row>
    <row r="827" spans="1:10" s="33" customFormat="1" ht="126" customHeight="1" x14ac:dyDescent="0.2">
      <c r="A827" s="17" t="s">
        <v>814</v>
      </c>
      <c r="B827" s="18" t="s">
        <v>815</v>
      </c>
      <c r="C827" s="18"/>
      <c r="D827" s="18"/>
      <c r="E827" s="22">
        <f t="shared" si="102"/>
        <v>3710</v>
      </c>
      <c r="F827" s="23">
        <f>F830+F828</f>
        <v>1710</v>
      </c>
      <c r="G827" s="23">
        <f>G830+G828</f>
        <v>2000</v>
      </c>
      <c r="H827" s="22">
        <f t="shared" ref="H827:H842" si="109">I827+J827</f>
        <v>8790</v>
      </c>
      <c r="I827" s="23">
        <f>I830+I828</f>
        <v>2790</v>
      </c>
      <c r="J827" s="23">
        <f>J830+J828</f>
        <v>6000</v>
      </c>
    </row>
    <row r="828" spans="1:10" s="33" customFormat="1" ht="48.75" customHeight="1" x14ac:dyDescent="0.2">
      <c r="A828" s="9" t="s">
        <v>348</v>
      </c>
      <c r="B828" s="9" t="s">
        <v>906</v>
      </c>
      <c r="C828" s="18"/>
      <c r="D828" s="9"/>
      <c r="E828" s="24">
        <f t="shared" si="102"/>
        <v>880</v>
      </c>
      <c r="F828" s="25">
        <f>F829</f>
        <v>880</v>
      </c>
      <c r="G828" s="25">
        <f>G829</f>
        <v>0</v>
      </c>
      <c r="H828" s="24">
        <f t="shared" si="109"/>
        <v>300</v>
      </c>
      <c r="I828" s="25">
        <f>I829</f>
        <v>300</v>
      </c>
      <c r="J828" s="25">
        <f>J829</f>
        <v>0</v>
      </c>
    </row>
    <row r="829" spans="1:10" s="33" customFormat="1" ht="66.75" customHeight="1" x14ac:dyDescent="0.2">
      <c r="A829" s="9" t="s">
        <v>23</v>
      </c>
      <c r="B829" s="9" t="s">
        <v>906</v>
      </c>
      <c r="C829" s="9" t="s">
        <v>16</v>
      </c>
      <c r="D829" s="9" t="s">
        <v>3</v>
      </c>
      <c r="E829" s="24">
        <f t="shared" si="102"/>
        <v>880</v>
      </c>
      <c r="F829" s="25">
        <v>880</v>
      </c>
      <c r="G829" s="25"/>
      <c r="H829" s="24">
        <f t="shared" si="109"/>
        <v>300</v>
      </c>
      <c r="I829" s="25">
        <v>300</v>
      </c>
      <c r="J829" s="25"/>
    </row>
    <row r="830" spans="1:10" ht="51" customHeight="1" x14ac:dyDescent="0.2">
      <c r="A830" s="9" t="s">
        <v>816</v>
      </c>
      <c r="B830" s="9" t="s">
        <v>817</v>
      </c>
      <c r="C830" s="9"/>
      <c r="D830" s="9"/>
      <c r="E830" s="24">
        <f t="shared" si="102"/>
        <v>2830</v>
      </c>
      <c r="F830" s="25">
        <f>F831</f>
        <v>830</v>
      </c>
      <c r="G830" s="25">
        <f>G831</f>
        <v>2000</v>
      </c>
      <c r="H830" s="24">
        <f t="shared" si="109"/>
        <v>8490</v>
      </c>
      <c r="I830" s="25">
        <f>I831</f>
        <v>2490</v>
      </c>
      <c r="J830" s="25">
        <f>J831</f>
        <v>6000</v>
      </c>
    </row>
    <row r="831" spans="1:10" ht="72.75" customHeight="1" x14ac:dyDescent="0.2">
      <c r="A831" s="9" t="s">
        <v>23</v>
      </c>
      <c r="B831" s="9" t="s">
        <v>817</v>
      </c>
      <c r="C831" s="9" t="s">
        <v>16</v>
      </c>
      <c r="D831" s="9" t="s">
        <v>3</v>
      </c>
      <c r="E831" s="24">
        <f t="shared" si="102"/>
        <v>2830</v>
      </c>
      <c r="F831" s="25">
        <v>830</v>
      </c>
      <c r="G831" s="24">
        <v>2000</v>
      </c>
      <c r="H831" s="24">
        <f t="shared" si="109"/>
        <v>8490</v>
      </c>
      <c r="I831" s="25">
        <v>2490</v>
      </c>
      <c r="J831" s="24">
        <v>6000</v>
      </c>
    </row>
    <row r="832" spans="1:10" ht="56.45" customHeight="1" x14ac:dyDescent="0.2">
      <c r="A832" s="17" t="s">
        <v>375</v>
      </c>
      <c r="B832" s="18" t="s">
        <v>376</v>
      </c>
      <c r="C832" s="9"/>
      <c r="D832" s="9"/>
      <c r="E832" s="22">
        <f t="shared" si="102"/>
        <v>41178</v>
      </c>
      <c r="F832" s="23">
        <f>F833+F836+F839</f>
        <v>41178</v>
      </c>
      <c r="G832" s="22">
        <f>G833+G836+G839</f>
        <v>0</v>
      </c>
      <c r="H832" s="22">
        <f t="shared" si="109"/>
        <v>41160</v>
      </c>
      <c r="I832" s="23">
        <f>I833+I836+I839</f>
        <v>41160</v>
      </c>
      <c r="J832" s="22">
        <f>J833+J836+J839</f>
        <v>0</v>
      </c>
    </row>
    <row r="833" spans="1:10" ht="86.45" customHeight="1" x14ac:dyDescent="0.2">
      <c r="A833" s="17" t="s">
        <v>377</v>
      </c>
      <c r="B833" s="18" t="s">
        <v>378</v>
      </c>
      <c r="C833" s="9"/>
      <c r="D833" s="9"/>
      <c r="E833" s="22">
        <f t="shared" si="102"/>
        <v>1524</v>
      </c>
      <c r="F833" s="23">
        <f>F834</f>
        <v>1524</v>
      </c>
      <c r="G833" s="22">
        <f>G834</f>
        <v>0</v>
      </c>
      <c r="H833" s="22">
        <f t="shared" si="109"/>
        <v>1523</v>
      </c>
      <c r="I833" s="23">
        <f>I834</f>
        <v>1523</v>
      </c>
      <c r="J833" s="22">
        <f>J834</f>
        <v>0</v>
      </c>
    </row>
    <row r="834" spans="1:10" ht="86.25" customHeight="1" x14ac:dyDescent="0.2">
      <c r="A834" s="8" t="s">
        <v>61</v>
      </c>
      <c r="B834" s="9" t="s">
        <v>379</v>
      </c>
      <c r="C834" s="9"/>
      <c r="D834" s="9"/>
      <c r="E834" s="24">
        <f t="shared" si="102"/>
        <v>1524</v>
      </c>
      <c r="F834" s="25">
        <f>F835</f>
        <v>1524</v>
      </c>
      <c r="G834" s="24">
        <f>G835</f>
        <v>0</v>
      </c>
      <c r="H834" s="24">
        <f t="shared" si="109"/>
        <v>1523</v>
      </c>
      <c r="I834" s="25">
        <f>I835</f>
        <v>1523</v>
      </c>
      <c r="J834" s="24">
        <f>J835</f>
        <v>0</v>
      </c>
    </row>
    <row r="835" spans="1:10" ht="100.9" customHeight="1" x14ac:dyDescent="0.2">
      <c r="A835" s="9" t="s">
        <v>21</v>
      </c>
      <c r="B835" s="9" t="s">
        <v>379</v>
      </c>
      <c r="C835" s="9" t="s">
        <v>17</v>
      </c>
      <c r="D835" s="9" t="s">
        <v>9</v>
      </c>
      <c r="E835" s="24">
        <f t="shared" si="102"/>
        <v>1524</v>
      </c>
      <c r="F835" s="25">
        <v>1524</v>
      </c>
      <c r="G835" s="24"/>
      <c r="H835" s="24">
        <f t="shared" si="109"/>
        <v>1523</v>
      </c>
      <c r="I835" s="25">
        <v>1523</v>
      </c>
      <c r="J835" s="24"/>
    </row>
    <row r="836" spans="1:10" ht="120" customHeight="1" x14ac:dyDescent="0.2">
      <c r="A836" s="17" t="s">
        <v>380</v>
      </c>
      <c r="B836" s="18" t="s">
        <v>381</v>
      </c>
      <c r="C836" s="9"/>
      <c r="D836" s="9"/>
      <c r="E836" s="22">
        <f t="shared" si="102"/>
        <v>31264</v>
      </c>
      <c r="F836" s="23">
        <f>F837</f>
        <v>31264</v>
      </c>
      <c r="G836" s="22">
        <f>G837</f>
        <v>0</v>
      </c>
      <c r="H836" s="22">
        <f t="shared" si="109"/>
        <v>31240</v>
      </c>
      <c r="I836" s="23">
        <f>I837</f>
        <v>31240</v>
      </c>
      <c r="J836" s="22">
        <f>J837</f>
        <v>0</v>
      </c>
    </row>
    <row r="837" spans="1:10" ht="82.5" customHeight="1" x14ac:dyDescent="0.2">
      <c r="A837" s="8" t="s">
        <v>55</v>
      </c>
      <c r="B837" s="9" t="s">
        <v>382</v>
      </c>
      <c r="C837" s="9"/>
      <c r="D837" s="9"/>
      <c r="E837" s="24">
        <f t="shared" si="102"/>
        <v>31264</v>
      </c>
      <c r="F837" s="25">
        <f>F838</f>
        <v>31264</v>
      </c>
      <c r="G837" s="24">
        <f>G838</f>
        <v>0</v>
      </c>
      <c r="H837" s="24">
        <f t="shared" si="109"/>
        <v>31240</v>
      </c>
      <c r="I837" s="25">
        <f>I838</f>
        <v>31240</v>
      </c>
      <c r="J837" s="24">
        <f>J838</f>
        <v>0</v>
      </c>
    </row>
    <row r="838" spans="1:10" ht="103.5" customHeight="1" x14ac:dyDescent="0.2">
      <c r="A838" s="9" t="s">
        <v>21</v>
      </c>
      <c r="B838" s="9" t="s">
        <v>382</v>
      </c>
      <c r="C838" s="9" t="s">
        <v>17</v>
      </c>
      <c r="D838" s="9" t="s">
        <v>9</v>
      </c>
      <c r="E838" s="24">
        <f t="shared" si="102"/>
        <v>31264</v>
      </c>
      <c r="F838" s="25">
        <v>31264</v>
      </c>
      <c r="G838" s="24"/>
      <c r="H838" s="24">
        <f t="shared" si="109"/>
        <v>31240</v>
      </c>
      <c r="I838" s="25">
        <v>31240</v>
      </c>
      <c r="J838" s="24"/>
    </row>
    <row r="839" spans="1:10" ht="56.45" customHeight="1" x14ac:dyDescent="0.2">
      <c r="A839" s="17" t="s">
        <v>383</v>
      </c>
      <c r="B839" s="18" t="s">
        <v>384</v>
      </c>
      <c r="C839" s="18"/>
      <c r="D839" s="18"/>
      <c r="E839" s="22">
        <f t="shared" si="102"/>
        <v>8390</v>
      </c>
      <c r="F839" s="23">
        <f>F840</f>
        <v>8390</v>
      </c>
      <c r="G839" s="22">
        <f>G840</f>
        <v>0</v>
      </c>
      <c r="H839" s="22">
        <f t="shared" si="109"/>
        <v>8397</v>
      </c>
      <c r="I839" s="23">
        <f>I840</f>
        <v>8397</v>
      </c>
      <c r="J839" s="22">
        <f>J840</f>
        <v>0</v>
      </c>
    </row>
    <row r="840" spans="1:10" ht="85.5" customHeight="1" x14ac:dyDescent="0.2">
      <c r="A840" s="8" t="s">
        <v>55</v>
      </c>
      <c r="B840" s="9" t="s">
        <v>385</v>
      </c>
      <c r="C840" s="18"/>
      <c r="D840" s="18"/>
      <c r="E840" s="24">
        <f t="shared" si="102"/>
        <v>8390</v>
      </c>
      <c r="F840" s="25">
        <f>F841</f>
        <v>8390</v>
      </c>
      <c r="G840" s="24">
        <f>G841</f>
        <v>0</v>
      </c>
      <c r="H840" s="24">
        <f t="shared" si="109"/>
        <v>8397</v>
      </c>
      <c r="I840" s="25">
        <f>I841</f>
        <v>8397</v>
      </c>
      <c r="J840" s="24">
        <f>J841</f>
        <v>0</v>
      </c>
    </row>
    <row r="841" spans="1:10" ht="98.45" customHeight="1" x14ac:dyDescent="0.2">
      <c r="A841" s="9" t="s">
        <v>21</v>
      </c>
      <c r="B841" s="9" t="s">
        <v>385</v>
      </c>
      <c r="C841" s="9" t="s">
        <v>17</v>
      </c>
      <c r="D841" s="9" t="s">
        <v>9</v>
      </c>
      <c r="E841" s="24">
        <f t="shared" si="102"/>
        <v>8390</v>
      </c>
      <c r="F841" s="25">
        <v>8390</v>
      </c>
      <c r="G841" s="24"/>
      <c r="H841" s="24">
        <f t="shared" si="109"/>
        <v>8397</v>
      </c>
      <c r="I841" s="25">
        <v>8397</v>
      </c>
      <c r="J841" s="24"/>
    </row>
    <row r="842" spans="1:10" ht="153" customHeight="1" x14ac:dyDescent="0.2">
      <c r="A842" s="18" t="s">
        <v>743</v>
      </c>
      <c r="B842" s="18" t="s">
        <v>592</v>
      </c>
      <c r="C842" s="18"/>
      <c r="D842" s="18"/>
      <c r="E842" s="22">
        <f t="shared" si="102"/>
        <v>440</v>
      </c>
      <c r="F842" s="23">
        <f>F843</f>
        <v>440</v>
      </c>
      <c r="G842" s="22">
        <f>G843</f>
        <v>0</v>
      </c>
      <c r="H842" s="22">
        <f t="shared" si="109"/>
        <v>345</v>
      </c>
      <c r="I842" s="23">
        <f>I843</f>
        <v>345</v>
      </c>
      <c r="J842" s="22">
        <f>J843</f>
        <v>0</v>
      </c>
    </row>
    <row r="843" spans="1:10" ht="172.15" customHeight="1" x14ac:dyDescent="0.2">
      <c r="A843" s="18" t="s">
        <v>591</v>
      </c>
      <c r="B843" s="18" t="s">
        <v>593</v>
      </c>
      <c r="C843" s="18"/>
      <c r="D843" s="18"/>
      <c r="E843" s="22">
        <f>F843+G843</f>
        <v>440</v>
      </c>
      <c r="F843" s="23">
        <f>F846+F849+F844</f>
        <v>440</v>
      </c>
      <c r="G843" s="22">
        <f>G846+G849+G844</f>
        <v>0</v>
      </c>
      <c r="H843" s="22">
        <f>I843+J843</f>
        <v>345</v>
      </c>
      <c r="I843" s="23">
        <f>I846+I849+I844</f>
        <v>345</v>
      </c>
      <c r="J843" s="22">
        <f>J846+J849+J844</f>
        <v>0</v>
      </c>
    </row>
    <row r="844" spans="1:10" ht="61.5" customHeight="1" x14ac:dyDescent="0.2">
      <c r="A844" s="9" t="s">
        <v>77</v>
      </c>
      <c r="B844" s="9" t="s">
        <v>621</v>
      </c>
      <c r="C844" s="18"/>
      <c r="D844" s="18"/>
      <c r="E844" s="24">
        <f t="shared" si="102"/>
        <v>305</v>
      </c>
      <c r="F844" s="25">
        <f>F845</f>
        <v>305</v>
      </c>
      <c r="G844" s="25">
        <f>G845</f>
        <v>0</v>
      </c>
      <c r="H844" s="24">
        <f t="shared" ref="H844:H851" si="110">I844+J844</f>
        <v>210</v>
      </c>
      <c r="I844" s="25">
        <f>I845</f>
        <v>210</v>
      </c>
      <c r="J844" s="25">
        <f>J845</f>
        <v>0</v>
      </c>
    </row>
    <row r="845" spans="1:10" ht="71.25" customHeight="1" x14ac:dyDescent="0.2">
      <c r="A845" s="9" t="s">
        <v>23</v>
      </c>
      <c r="B845" s="9" t="s">
        <v>621</v>
      </c>
      <c r="C845" s="9" t="s">
        <v>16</v>
      </c>
      <c r="D845" s="9" t="s">
        <v>6</v>
      </c>
      <c r="E845" s="24">
        <f t="shared" si="102"/>
        <v>305</v>
      </c>
      <c r="F845" s="25">
        <v>305</v>
      </c>
      <c r="G845" s="24"/>
      <c r="H845" s="24">
        <f t="shared" si="110"/>
        <v>210</v>
      </c>
      <c r="I845" s="25">
        <v>210</v>
      </c>
      <c r="J845" s="24"/>
    </row>
    <row r="846" spans="1:10" ht="88.5" customHeight="1" x14ac:dyDescent="0.2">
      <c r="A846" s="8" t="s">
        <v>48</v>
      </c>
      <c r="B846" s="9" t="s">
        <v>594</v>
      </c>
      <c r="C846" s="9"/>
      <c r="D846" s="9"/>
      <c r="E846" s="24">
        <f t="shared" si="102"/>
        <v>67</v>
      </c>
      <c r="F846" s="25">
        <f>F847+F848</f>
        <v>67</v>
      </c>
      <c r="G846" s="24">
        <f>G847+G848</f>
        <v>0</v>
      </c>
      <c r="H846" s="24">
        <f t="shared" si="110"/>
        <v>67</v>
      </c>
      <c r="I846" s="25">
        <f>I847+I848</f>
        <v>67</v>
      </c>
      <c r="J846" s="24">
        <f>J847+J848</f>
        <v>0</v>
      </c>
    </row>
    <row r="847" spans="1:10" ht="187.5" customHeight="1" x14ac:dyDescent="0.2">
      <c r="A847" s="8" t="s">
        <v>25</v>
      </c>
      <c r="B847" s="9" t="s">
        <v>594</v>
      </c>
      <c r="C847" s="9" t="s">
        <v>15</v>
      </c>
      <c r="D847" s="9" t="s">
        <v>40</v>
      </c>
      <c r="E847" s="24">
        <f t="shared" si="102"/>
        <v>30</v>
      </c>
      <c r="F847" s="25">
        <v>30</v>
      </c>
      <c r="G847" s="24"/>
      <c r="H847" s="24">
        <f t="shared" si="110"/>
        <v>30</v>
      </c>
      <c r="I847" s="25">
        <v>30</v>
      </c>
      <c r="J847" s="24"/>
    </row>
    <row r="848" spans="1:10" ht="73.5" customHeight="1" x14ac:dyDescent="0.2">
      <c r="A848" s="9" t="s">
        <v>23</v>
      </c>
      <c r="B848" s="9" t="s">
        <v>594</v>
      </c>
      <c r="C848" s="9" t="s">
        <v>16</v>
      </c>
      <c r="D848" s="9" t="s">
        <v>40</v>
      </c>
      <c r="E848" s="24">
        <f t="shared" si="102"/>
        <v>37</v>
      </c>
      <c r="F848" s="25">
        <v>37</v>
      </c>
      <c r="G848" s="24"/>
      <c r="H848" s="24">
        <f t="shared" si="110"/>
        <v>37</v>
      </c>
      <c r="I848" s="25">
        <v>37</v>
      </c>
      <c r="J848" s="24"/>
    </row>
    <row r="849" spans="1:10" ht="80.45" customHeight="1" x14ac:dyDescent="0.2">
      <c r="A849" s="8" t="s">
        <v>605</v>
      </c>
      <c r="B849" s="9" t="s">
        <v>620</v>
      </c>
      <c r="C849" s="18"/>
      <c r="D849" s="18"/>
      <c r="E849" s="24">
        <f t="shared" si="102"/>
        <v>68</v>
      </c>
      <c r="F849" s="25">
        <f>F850+F851</f>
        <v>68</v>
      </c>
      <c r="G849" s="24">
        <f>G850+G851</f>
        <v>0</v>
      </c>
      <c r="H849" s="24">
        <f t="shared" si="110"/>
        <v>68</v>
      </c>
      <c r="I849" s="25">
        <f>I850+I851</f>
        <v>68</v>
      </c>
      <c r="J849" s="24">
        <f>J850+J851</f>
        <v>0</v>
      </c>
    </row>
    <row r="850" spans="1:10" ht="194.25" customHeight="1" x14ac:dyDescent="0.2">
      <c r="A850" s="8" t="s">
        <v>25</v>
      </c>
      <c r="B850" s="9" t="s">
        <v>620</v>
      </c>
      <c r="C850" s="9" t="s">
        <v>15</v>
      </c>
      <c r="D850" s="9" t="s">
        <v>42</v>
      </c>
      <c r="E850" s="24">
        <f t="shared" si="102"/>
        <v>33</v>
      </c>
      <c r="F850" s="24">
        <v>33</v>
      </c>
      <c r="G850" s="24"/>
      <c r="H850" s="24">
        <f t="shared" si="110"/>
        <v>33</v>
      </c>
      <c r="I850" s="24">
        <v>33</v>
      </c>
      <c r="J850" s="24"/>
    </row>
    <row r="851" spans="1:10" ht="65.45" customHeight="1" x14ac:dyDescent="0.2">
      <c r="A851" s="9" t="s">
        <v>23</v>
      </c>
      <c r="B851" s="9" t="s">
        <v>620</v>
      </c>
      <c r="C851" s="9" t="s">
        <v>16</v>
      </c>
      <c r="D851" s="9" t="s">
        <v>42</v>
      </c>
      <c r="E851" s="24">
        <f t="shared" si="102"/>
        <v>35</v>
      </c>
      <c r="F851" s="24">
        <v>35</v>
      </c>
      <c r="G851" s="24"/>
      <c r="H851" s="24">
        <f t="shared" si="110"/>
        <v>35</v>
      </c>
      <c r="I851" s="24">
        <v>35</v>
      </c>
      <c r="J851" s="24"/>
    </row>
    <row r="852" spans="1:10" ht="156.6" customHeight="1" x14ac:dyDescent="0.2">
      <c r="A852" s="17" t="s">
        <v>744</v>
      </c>
      <c r="B852" s="18" t="s">
        <v>161</v>
      </c>
      <c r="C852" s="18"/>
      <c r="D852" s="18"/>
      <c r="E852" s="22">
        <f>SUM(F852:G852)</f>
        <v>7845</v>
      </c>
      <c r="F852" s="23">
        <f>F853</f>
        <v>107</v>
      </c>
      <c r="G852" s="22">
        <f>G853</f>
        <v>7738</v>
      </c>
      <c r="H852" s="22">
        <f>SUM(I852:J852)</f>
        <v>7939</v>
      </c>
      <c r="I852" s="23">
        <f>I853</f>
        <v>86</v>
      </c>
      <c r="J852" s="22">
        <f>J853</f>
        <v>7853</v>
      </c>
    </row>
    <row r="853" spans="1:10" ht="209.45" customHeight="1" x14ac:dyDescent="0.2">
      <c r="A853" s="17" t="s">
        <v>878</v>
      </c>
      <c r="B853" s="18" t="s">
        <v>162</v>
      </c>
      <c r="C853" s="18"/>
      <c r="D853" s="18"/>
      <c r="E853" s="22">
        <f>SUM(F853:G853)</f>
        <v>7845</v>
      </c>
      <c r="F853" s="23">
        <f>F854</f>
        <v>107</v>
      </c>
      <c r="G853" s="22">
        <f>G854</f>
        <v>7738</v>
      </c>
      <c r="H853" s="22">
        <f>SUM(I853:J853)</f>
        <v>7939</v>
      </c>
      <c r="I853" s="23">
        <f>I854</f>
        <v>86</v>
      </c>
      <c r="J853" s="22">
        <f>J854</f>
        <v>7853</v>
      </c>
    </row>
    <row r="854" spans="1:10" ht="141" customHeight="1" x14ac:dyDescent="0.2">
      <c r="A854" s="17" t="s">
        <v>163</v>
      </c>
      <c r="B854" s="18" t="s">
        <v>164</v>
      </c>
      <c r="C854" s="18"/>
      <c r="D854" s="18"/>
      <c r="E854" s="22">
        <f>SUM(F854:G854)</f>
        <v>7845</v>
      </c>
      <c r="F854" s="23">
        <f>F857+F855</f>
        <v>107</v>
      </c>
      <c r="G854" s="22">
        <f>G857+G855</f>
        <v>7738</v>
      </c>
      <c r="H854" s="22">
        <f>SUM(I854:J854)</f>
        <v>7939</v>
      </c>
      <c r="I854" s="23">
        <f>I857+I855</f>
        <v>86</v>
      </c>
      <c r="J854" s="22">
        <f>J857+J855</f>
        <v>7853</v>
      </c>
    </row>
    <row r="855" spans="1:10" ht="72" customHeight="1" x14ac:dyDescent="0.2">
      <c r="A855" s="9" t="s">
        <v>77</v>
      </c>
      <c r="B855" s="9" t="s">
        <v>610</v>
      </c>
      <c r="C855" s="18"/>
      <c r="D855" s="18"/>
      <c r="E855" s="24">
        <f>F855+G855</f>
        <v>107</v>
      </c>
      <c r="F855" s="25">
        <f>F856</f>
        <v>107</v>
      </c>
      <c r="G855" s="25">
        <f>G856</f>
        <v>0</v>
      </c>
      <c r="H855" s="24">
        <f>I855+J855</f>
        <v>86</v>
      </c>
      <c r="I855" s="25">
        <f>I856</f>
        <v>86</v>
      </c>
      <c r="J855" s="25">
        <f>J856</f>
        <v>0</v>
      </c>
    </row>
    <row r="856" spans="1:10" ht="67.5" customHeight="1" x14ac:dyDescent="0.2">
      <c r="A856" s="9" t="s">
        <v>23</v>
      </c>
      <c r="B856" s="9" t="s">
        <v>610</v>
      </c>
      <c r="C856" s="9" t="s">
        <v>16</v>
      </c>
      <c r="D856" s="9" t="s">
        <v>863</v>
      </c>
      <c r="E856" s="24">
        <f>F856+G856</f>
        <v>107</v>
      </c>
      <c r="F856" s="25">
        <v>107</v>
      </c>
      <c r="G856" s="24"/>
      <c r="H856" s="24">
        <f>I856+J856</f>
        <v>86</v>
      </c>
      <c r="I856" s="25">
        <v>86</v>
      </c>
      <c r="J856" s="24"/>
    </row>
    <row r="857" spans="1:10" ht="258" customHeight="1" x14ac:dyDescent="0.2">
      <c r="A857" s="8" t="s">
        <v>991</v>
      </c>
      <c r="B857" s="9" t="s">
        <v>165</v>
      </c>
      <c r="C857" s="18"/>
      <c r="D857" s="9"/>
      <c r="E857" s="24">
        <f>SUM(F857:G857)</f>
        <v>7738</v>
      </c>
      <c r="F857" s="25">
        <f>F858+F859</f>
        <v>0</v>
      </c>
      <c r="G857" s="24">
        <f>G858+G859</f>
        <v>7738</v>
      </c>
      <c r="H857" s="24">
        <f>SUM(I857:J857)</f>
        <v>7853</v>
      </c>
      <c r="I857" s="25">
        <f>I858+I859</f>
        <v>0</v>
      </c>
      <c r="J857" s="24">
        <f>J858+J859</f>
        <v>7853</v>
      </c>
    </row>
    <row r="858" spans="1:10" ht="189" customHeight="1" x14ac:dyDescent="0.2">
      <c r="A858" s="8" t="s">
        <v>25</v>
      </c>
      <c r="B858" s="9" t="s">
        <v>165</v>
      </c>
      <c r="C858" s="9" t="s">
        <v>15</v>
      </c>
      <c r="D858" s="9" t="s">
        <v>863</v>
      </c>
      <c r="E858" s="24">
        <f>SUM(F858:G858)</f>
        <v>7558</v>
      </c>
      <c r="F858" s="25"/>
      <c r="G858" s="24">
        <v>7558</v>
      </c>
      <c r="H858" s="24">
        <f>SUM(I858:J858)</f>
        <v>7673</v>
      </c>
      <c r="I858" s="25"/>
      <c r="J858" s="24">
        <v>7673</v>
      </c>
    </row>
    <row r="859" spans="1:10" ht="74.25" customHeight="1" x14ac:dyDescent="0.2">
      <c r="A859" s="9" t="s">
        <v>23</v>
      </c>
      <c r="B859" s="9" t="s">
        <v>165</v>
      </c>
      <c r="C859" s="9" t="s">
        <v>16</v>
      </c>
      <c r="D859" s="9" t="s">
        <v>863</v>
      </c>
      <c r="E859" s="24">
        <f>F859+G859</f>
        <v>180</v>
      </c>
      <c r="F859" s="25"/>
      <c r="G859" s="24">
        <v>180</v>
      </c>
      <c r="H859" s="24">
        <f>I859+J859</f>
        <v>180</v>
      </c>
      <c r="I859" s="25"/>
      <c r="J859" s="24">
        <v>180</v>
      </c>
    </row>
    <row r="860" spans="1:10" ht="139.9" customHeight="1" x14ac:dyDescent="0.2">
      <c r="A860" s="18" t="s">
        <v>745</v>
      </c>
      <c r="B860" s="18" t="s">
        <v>648</v>
      </c>
      <c r="C860" s="9"/>
      <c r="D860" s="9"/>
      <c r="E860" s="22">
        <f>E861</f>
        <v>210773.40000000002</v>
      </c>
      <c r="F860" s="22">
        <f t="shared" ref="F860:J860" si="111">F861</f>
        <v>36881</v>
      </c>
      <c r="G860" s="22">
        <f t="shared" si="111"/>
        <v>173892.40000000002</v>
      </c>
      <c r="H860" s="22">
        <f t="shared" si="111"/>
        <v>86323.9</v>
      </c>
      <c r="I860" s="22">
        <f t="shared" si="111"/>
        <v>382</v>
      </c>
      <c r="J860" s="22">
        <f t="shared" si="111"/>
        <v>85941.9</v>
      </c>
    </row>
    <row r="861" spans="1:10" ht="190.9" customHeight="1" x14ac:dyDescent="0.2">
      <c r="A861" s="18" t="s">
        <v>881</v>
      </c>
      <c r="B861" s="18" t="s">
        <v>649</v>
      </c>
      <c r="C861" s="9"/>
      <c r="D861" s="9"/>
      <c r="E861" s="22">
        <f>F861+G861</f>
        <v>210773.40000000002</v>
      </c>
      <c r="F861" s="22">
        <f t="shared" ref="F861:J863" si="112">F862</f>
        <v>36881</v>
      </c>
      <c r="G861" s="22">
        <f t="shared" si="112"/>
        <v>173892.40000000002</v>
      </c>
      <c r="H861" s="22">
        <f>I861+J861</f>
        <v>86323.9</v>
      </c>
      <c r="I861" s="22">
        <f t="shared" si="112"/>
        <v>382</v>
      </c>
      <c r="J861" s="22">
        <f t="shared" si="112"/>
        <v>85941.9</v>
      </c>
    </row>
    <row r="862" spans="1:10" ht="127.9" customHeight="1" x14ac:dyDescent="0.2">
      <c r="A862" s="18" t="s">
        <v>851</v>
      </c>
      <c r="B862" s="18" t="s">
        <v>849</v>
      </c>
      <c r="C862" s="9"/>
      <c r="D862" s="9"/>
      <c r="E862" s="22">
        <f>E863</f>
        <v>210773.40000000002</v>
      </c>
      <c r="F862" s="22">
        <f t="shared" si="112"/>
        <v>36881</v>
      </c>
      <c r="G862" s="22">
        <f t="shared" si="112"/>
        <v>173892.40000000002</v>
      </c>
      <c r="H862" s="22">
        <f>H863</f>
        <v>86323.9</v>
      </c>
      <c r="I862" s="22">
        <f t="shared" si="112"/>
        <v>382</v>
      </c>
      <c r="J862" s="22">
        <f t="shared" si="112"/>
        <v>85941.9</v>
      </c>
    </row>
    <row r="863" spans="1:10" ht="75" customHeight="1" x14ac:dyDescent="0.2">
      <c r="A863" s="9" t="s">
        <v>852</v>
      </c>
      <c r="B863" s="9" t="s">
        <v>850</v>
      </c>
      <c r="C863" s="9"/>
      <c r="D863" s="9"/>
      <c r="E863" s="24">
        <f>F863+G863</f>
        <v>210773.40000000002</v>
      </c>
      <c r="F863" s="24">
        <f t="shared" si="112"/>
        <v>36881</v>
      </c>
      <c r="G863" s="24">
        <f t="shared" si="112"/>
        <v>173892.40000000002</v>
      </c>
      <c r="H863" s="24">
        <f>I863+J863</f>
        <v>86323.9</v>
      </c>
      <c r="I863" s="24">
        <f t="shared" si="112"/>
        <v>382</v>
      </c>
      <c r="J863" s="24">
        <f t="shared" si="112"/>
        <v>85941.9</v>
      </c>
    </row>
    <row r="864" spans="1:10" ht="61.5" customHeight="1" x14ac:dyDescent="0.2">
      <c r="A864" s="9" t="s">
        <v>23</v>
      </c>
      <c r="B864" s="9" t="s">
        <v>850</v>
      </c>
      <c r="C864" s="9" t="s">
        <v>16</v>
      </c>
      <c r="D864" s="9" t="s">
        <v>5</v>
      </c>
      <c r="E864" s="24">
        <f>F864+G864</f>
        <v>210773.40000000002</v>
      </c>
      <c r="F864" s="24">
        <v>36881</v>
      </c>
      <c r="G864" s="30">
        <f>6955.7+166936.7</f>
        <v>173892.40000000002</v>
      </c>
      <c r="H864" s="24">
        <f>I864+J864</f>
        <v>86323.9</v>
      </c>
      <c r="I864" s="24">
        <v>382</v>
      </c>
      <c r="J864" s="30">
        <f>3437.7+82504.2</f>
        <v>85941.9</v>
      </c>
    </row>
    <row r="865" spans="1:10" ht="37.5" customHeight="1" x14ac:dyDescent="0.2">
      <c r="A865" s="17" t="s">
        <v>39</v>
      </c>
      <c r="B865" s="18" t="s">
        <v>113</v>
      </c>
      <c r="C865" s="18"/>
      <c r="D865" s="18"/>
      <c r="E865" s="22">
        <f>F865+G865</f>
        <v>383260.1</v>
      </c>
      <c r="F865" s="23">
        <f>F866</f>
        <v>381464</v>
      </c>
      <c r="G865" s="22">
        <f>G866</f>
        <v>1796.1</v>
      </c>
      <c r="H865" s="22">
        <f>I865+J865</f>
        <v>394594.1</v>
      </c>
      <c r="I865" s="23">
        <f>I866</f>
        <v>392428.5</v>
      </c>
      <c r="J865" s="22">
        <f>J866</f>
        <v>2165.6</v>
      </c>
    </row>
    <row r="866" spans="1:10" ht="118.9" customHeight="1" x14ac:dyDescent="0.2">
      <c r="A866" s="17" t="s">
        <v>50</v>
      </c>
      <c r="B866" s="18" t="s">
        <v>114</v>
      </c>
      <c r="C866" s="18"/>
      <c r="D866" s="18"/>
      <c r="E866" s="22">
        <f t="shared" ref="E866:E892" si="113">F866+G866</f>
        <v>383260.1</v>
      </c>
      <c r="F866" s="23">
        <f>F867+F877+F880+F882+F886+F888+F892+F894+F896+F903+F901</f>
        <v>381464</v>
      </c>
      <c r="G866" s="23">
        <f>G867+G877+G880+G882+G886+G888+G892+G894+G896+G903+G901</f>
        <v>1796.1</v>
      </c>
      <c r="H866" s="22">
        <f t="shared" ref="H866" si="114">I866+J866</f>
        <v>394594.1</v>
      </c>
      <c r="I866" s="23">
        <f>I867+I877+I880+I882+I886+I888+I892+I894+I896+I903+I901</f>
        <v>392428.5</v>
      </c>
      <c r="J866" s="23">
        <f>J867+J877+J880+J882+J886+J888+J892+J894+J896+J903+J901</f>
        <v>2165.6</v>
      </c>
    </row>
    <row r="867" spans="1:10" ht="66.75" customHeight="1" x14ac:dyDescent="0.2">
      <c r="A867" s="9" t="s">
        <v>77</v>
      </c>
      <c r="B867" s="9" t="s">
        <v>115</v>
      </c>
      <c r="C867" s="9"/>
      <c r="D867" s="9"/>
      <c r="E867" s="24">
        <f>F867+G867</f>
        <v>251760</v>
      </c>
      <c r="F867" s="24">
        <f>F868+F869+F870+F871+F872+F873+F874+F875+F876</f>
        <v>251760</v>
      </c>
      <c r="G867" s="24">
        <f>G868+G869+G870+G871+G872+G873+G874+G875+G876</f>
        <v>0</v>
      </c>
      <c r="H867" s="24">
        <f>I867+J867</f>
        <v>251116</v>
      </c>
      <c r="I867" s="24">
        <f>I868+I869+I870+I871+I872+I873+I874+I875+I876</f>
        <v>251116</v>
      </c>
      <c r="J867" s="24">
        <f>J868+J869+J870+J871+J872+J873+J874+J875+J876</f>
        <v>0</v>
      </c>
    </row>
    <row r="868" spans="1:10" ht="193.5" customHeight="1" x14ac:dyDescent="0.2">
      <c r="A868" s="8" t="s">
        <v>25</v>
      </c>
      <c r="B868" s="9" t="s">
        <v>115</v>
      </c>
      <c r="C868" s="9" t="s">
        <v>15</v>
      </c>
      <c r="D868" s="9" t="s">
        <v>6</v>
      </c>
      <c r="E868" s="24">
        <f>F868+G868</f>
        <v>159396</v>
      </c>
      <c r="F868" s="24">
        <v>159396</v>
      </c>
      <c r="G868" s="24"/>
      <c r="H868" s="24">
        <f>I868+J868</f>
        <v>159398</v>
      </c>
      <c r="I868" s="24">
        <v>159398</v>
      </c>
      <c r="J868" s="24"/>
    </row>
    <row r="869" spans="1:10" ht="195.75" customHeight="1" x14ac:dyDescent="0.2">
      <c r="A869" s="8" t="s">
        <v>25</v>
      </c>
      <c r="B869" s="9" t="s">
        <v>115</v>
      </c>
      <c r="C869" s="9" t="s">
        <v>15</v>
      </c>
      <c r="D869" s="9" t="s">
        <v>42</v>
      </c>
      <c r="E869" s="24">
        <f t="shared" si="113"/>
        <v>31530</v>
      </c>
      <c r="F869" s="25">
        <v>31530</v>
      </c>
      <c r="G869" s="24"/>
      <c r="H869" s="24">
        <f t="shared" ref="H869:H906" si="115">I869+J869</f>
        <v>32788</v>
      </c>
      <c r="I869" s="25">
        <v>32788</v>
      </c>
      <c r="J869" s="24"/>
    </row>
    <row r="870" spans="1:10" ht="195.75" customHeight="1" x14ac:dyDescent="0.2">
      <c r="A870" s="8" t="s">
        <v>25</v>
      </c>
      <c r="B870" s="9" t="s">
        <v>115</v>
      </c>
      <c r="C870" s="9" t="s">
        <v>15</v>
      </c>
      <c r="D870" s="9" t="s">
        <v>3</v>
      </c>
      <c r="E870" s="24">
        <f t="shared" si="113"/>
        <v>21592</v>
      </c>
      <c r="F870" s="25">
        <v>21592</v>
      </c>
      <c r="G870" s="24"/>
      <c r="H870" s="24">
        <f t="shared" si="115"/>
        <v>21592</v>
      </c>
      <c r="I870" s="25">
        <v>21592</v>
      </c>
      <c r="J870" s="24"/>
    </row>
    <row r="871" spans="1:10" ht="66" customHeight="1" x14ac:dyDescent="0.2">
      <c r="A871" s="9" t="s">
        <v>23</v>
      </c>
      <c r="B871" s="9" t="s">
        <v>115</v>
      </c>
      <c r="C871" s="9" t="s">
        <v>16</v>
      </c>
      <c r="D871" s="9" t="s">
        <v>6</v>
      </c>
      <c r="E871" s="24">
        <f t="shared" si="113"/>
        <v>23477</v>
      </c>
      <c r="F871" s="24">
        <v>23477</v>
      </c>
      <c r="G871" s="24"/>
      <c r="H871" s="24">
        <f t="shared" si="115"/>
        <v>23064</v>
      </c>
      <c r="I871" s="24">
        <v>23064</v>
      </c>
      <c r="J871" s="24"/>
    </row>
    <row r="872" spans="1:10" ht="66" customHeight="1" x14ac:dyDescent="0.2">
      <c r="A872" s="9" t="s">
        <v>23</v>
      </c>
      <c r="B872" s="9" t="s">
        <v>115</v>
      </c>
      <c r="C872" s="9" t="s">
        <v>16</v>
      </c>
      <c r="D872" s="9" t="s">
        <v>42</v>
      </c>
      <c r="E872" s="24">
        <f t="shared" si="113"/>
        <v>10698</v>
      </c>
      <c r="F872" s="25">
        <v>10698</v>
      </c>
      <c r="G872" s="24"/>
      <c r="H872" s="24">
        <f t="shared" si="115"/>
        <v>9313</v>
      </c>
      <c r="I872" s="25">
        <v>9313</v>
      </c>
      <c r="J872" s="24"/>
    </row>
    <row r="873" spans="1:10" ht="60" customHeight="1" x14ac:dyDescent="0.2">
      <c r="A873" s="9" t="s">
        <v>23</v>
      </c>
      <c r="B873" s="9" t="s">
        <v>115</v>
      </c>
      <c r="C873" s="9" t="s">
        <v>16</v>
      </c>
      <c r="D873" s="9" t="s">
        <v>3</v>
      </c>
      <c r="E873" s="24">
        <f t="shared" si="113"/>
        <v>2369</v>
      </c>
      <c r="F873" s="25">
        <f>4869-2500</f>
        <v>2369</v>
      </c>
      <c r="G873" s="24"/>
      <c r="H873" s="24">
        <f t="shared" si="115"/>
        <v>2265</v>
      </c>
      <c r="I873" s="25">
        <f>4765-2500</f>
        <v>2265</v>
      </c>
      <c r="J873" s="24"/>
    </row>
    <row r="874" spans="1:10" ht="44.25" customHeight="1" x14ac:dyDescent="0.2">
      <c r="A874" s="9" t="s">
        <v>22</v>
      </c>
      <c r="B874" s="9" t="s">
        <v>115</v>
      </c>
      <c r="C874" s="9" t="s">
        <v>18</v>
      </c>
      <c r="D874" s="9" t="s">
        <v>6</v>
      </c>
      <c r="E874" s="24">
        <f t="shared" si="113"/>
        <v>2661</v>
      </c>
      <c r="F874" s="25">
        <v>2661</v>
      </c>
      <c r="G874" s="24"/>
      <c r="H874" s="24">
        <f t="shared" si="115"/>
        <v>2661</v>
      </c>
      <c r="I874" s="25">
        <v>2661</v>
      </c>
      <c r="J874" s="24"/>
    </row>
    <row r="875" spans="1:10" ht="46.5" customHeight="1" x14ac:dyDescent="0.2">
      <c r="A875" s="9" t="s">
        <v>22</v>
      </c>
      <c r="B875" s="9" t="s">
        <v>115</v>
      </c>
      <c r="C875" s="9" t="s">
        <v>18</v>
      </c>
      <c r="D875" s="9" t="s">
        <v>42</v>
      </c>
      <c r="E875" s="24">
        <f t="shared" si="113"/>
        <v>30</v>
      </c>
      <c r="F875" s="25">
        <v>30</v>
      </c>
      <c r="G875" s="24"/>
      <c r="H875" s="24">
        <f t="shared" si="115"/>
        <v>30</v>
      </c>
      <c r="I875" s="25">
        <v>30</v>
      </c>
      <c r="J875" s="24"/>
    </row>
    <row r="876" spans="1:10" ht="44.25" customHeight="1" x14ac:dyDescent="0.2">
      <c r="A876" s="9" t="s">
        <v>22</v>
      </c>
      <c r="B876" s="9" t="s">
        <v>115</v>
      </c>
      <c r="C876" s="9" t="s">
        <v>18</v>
      </c>
      <c r="D876" s="9" t="s">
        <v>3</v>
      </c>
      <c r="E876" s="24">
        <f t="shared" si="113"/>
        <v>7</v>
      </c>
      <c r="F876" s="25">
        <v>7</v>
      </c>
      <c r="G876" s="24"/>
      <c r="H876" s="24">
        <f t="shared" si="115"/>
        <v>5</v>
      </c>
      <c r="I876" s="25">
        <v>5</v>
      </c>
      <c r="J876" s="24"/>
    </row>
    <row r="877" spans="1:10" ht="88.5" customHeight="1" x14ac:dyDescent="0.2">
      <c r="A877" s="8" t="s">
        <v>48</v>
      </c>
      <c r="B877" s="9" t="s">
        <v>116</v>
      </c>
      <c r="C877" s="9"/>
      <c r="D877" s="9"/>
      <c r="E877" s="24">
        <f t="shared" si="113"/>
        <v>6857</v>
      </c>
      <c r="F877" s="25">
        <f>F878+F879</f>
        <v>6857</v>
      </c>
      <c r="G877" s="24">
        <f>G878+G879</f>
        <v>0</v>
      </c>
      <c r="H877" s="24">
        <f t="shared" si="115"/>
        <v>7118</v>
      </c>
      <c r="I877" s="25">
        <f>I878+I879</f>
        <v>7118</v>
      </c>
      <c r="J877" s="24">
        <f>J878+J879</f>
        <v>0</v>
      </c>
    </row>
    <row r="878" spans="1:10" ht="189" customHeight="1" x14ac:dyDescent="0.2">
      <c r="A878" s="8" t="s">
        <v>25</v>
      </c>
      <c r="B878" s="9" t="s">
        <v>116</v>
      </c>
      <c r="C878" s="9" t="s">
        <v>15</v>
      </c>
      <c r="D878" s="9" t="s">
        <v>40</v>
      </c>
      <c r="E878" s="24">
        <f t="shared" si="113"/>
        <v>6541</v>
      </c>
      <c r="F878" s="24">
        <v>6541</v>
      </c>
      <c r="G878" s="24"/>
      <c r="H878" s="24">
        <f t="shared" si="115"/>
        <v>6802</v>
      </c>
      <c r="I878" s="24">
        <v>6802</v>
      </c>
      <c r="J878" s="24"/>
    </row>
    <row r="879" spans="1:10" ht="69.75" customHeight="1" x14ac:dyDescent="0.2">
      <c r="A879" s="9" t="s">
        <v>23</v>
      </c>
      <c r="B879" s="9" t="s">
        <v>116</v>
      </c>
      <c r="C879" s="9" t="s">
        <v>16</v>
      </c>
      <c r="D879" s="9" t="s">
        <v>40</v>
      </c>
      <c r="E879" s="24">
        <f t="shared" si="113"/>
        <v>316</v>
      </c>
      <c r="F879" s="24">
        <v>316</v>
      </c>
      <c r="G879" s="24"/>
      <c r="H879" s="24">
        <f t="shared" si="115"/>
        <v>316</v>
      </c>
      <c r="I879" s="24">
        <v>316</v>
      </c>
      <c r="J879" s="24"/>
    </row>
    <row r="880" spans="1:10" ht="92.45" customHeight="1" x14ac:dyDescent="0.2">
      <c r="A880" s="8" t="s">
        <v>876</v>
      </c>
      <c r="B880" s="9" t="s">
        <v>117</v>
      </c>
      <c r="C880" s="9"/>
      <c r="D880" s="9"/>
      <c r="E880" s="24">
        <f t="shared" si="113"/>
        <v>3532</v>
      </c>
      <c r="F880" s="25">
        <f>F881</f>
        <v>3532</v>
      </c>
      <c r="G880" s="24">
        <f>G881</f>
        <v>0</v>
      </c>
      <c r="H880" s="24">
        <f t="shared" si="115"/>
        <v>3558</v>
      </c>
      <c r="I880" s="25">
        <f>I881</f>
        <v>3558</v>
      </c>
      <c r="J880" s="24">
        <f>J881</f>
        <v>0</v>
      </c>
    </row>
    <row r="881" spans="1:10" ht="192" customHeight="1" x14ac:dyDescent="0.2">
      <c r="A881" s="8" t="s">
        <v>25</v>
      </c>
      <c r="B881" s="9" t="s">
        <v>117</v>
      </c>
      <c r="C881" s="9" t="s">
        <v>15</v>
      </c>
      <c r="D881" s="9" t="s">
        <v>41</v>
      </c>
      <c r="E881" s="24">
        <f t="shared" si="113"/>
        <v>3532</v>
      </c>
      <c r="F881" s="25">
        <v>3532</v>
      </c>
      <c r="G881" s="24"/>
      <c r="H881" s="24">
        <f t="shared" si="115"/>
        <v>3558</v>
      </c>
      <c r="I881" s="25">
        <v>3558</v>
      </c>
      <c r="J881" s="24"/>
    </row>
    <row r="882" spans="1:10" ht="84.75" customHeight="1" x14ac:dyDescent="0.2">
      <c r="A882" s="8" t="s">
        <v>875</v>
      </c>
      <c r="B882" s="9" t="s">
        <v>118</v>
      </c>
      <c r="C882" s="9"/>
      <c r="D882" s="9"/>
      <c r="E882" s="24">
        <f t="shared" si="113"/>
        <v>2266</v>
      </c>
      <c r="F882" s="25">
        <f>F883+F884+F885</f>
        <v>2266</v>
      </c>
      <c r="G882" s="24">
        <f>G883+G884+G885</f>
        <v>0</v>
      </c>
      <c r="H882" s="24">
        <f t="shared" si="115"/>
        <v>13377.5</v>
      </c>
      <c r="I882" s="25">
        <f>I883+I884+I885</f>
        <v>13377.5</v>
      </c>
      <c r="J882" s="24">
        <f>J883+J884+J885</f>
        <v>0</v>
      </c>
    </row>
    <row r="883" spans="1:10" ht="190.5" customHeight="1" x14ac:dyDescent="0.2">
      <c r="A883" s="8" t="s">
        <v>25</v>
      </c>
      <c r="B883" s="9" t="s">
        <v>118</v>
      </c>
      <c r="C883" s="9" t="s">
        <v>15</v>
      </c>
      <c r="D883" s="9" t="s">
        <v>41</v>
      </c>
      <c r="E883" s="24">
        <f t="shared" si="113"/>
        <v>2126</v>
      </c>
      <c r="F883" s="24">
        <f>2591-465</f>
        <v>2126</v>
      </c>
      <c r="G883" s="24"/>
      <c r="H883" s="24">
        <f t="shared" si="115"/>
        <v>2111.5</v>
      </c>
      <c r="I883" s="24">
        <f>2695-100-483.5</f>
        <v>2111.5</v>
      </c>
      <c r="J883" s="24"/>
    </row>
    <row r="884" spans="1:10" ht="60.75" customHeight="1" x14ac:dyDescent="0.2">
      <c r="A884" s="9" t="s">
        <v>23</v>
      </c>
      <c r="B884" s="9" t="s">
        <v>118</v>
      </c>
      <c r="C884" s="9" t="s">
        <v>16</v>
      </c>
      <c r="D884" s="9" t="s">
        <v>41</v>
      </c>
      <c r="E884" s="24">
        <f t="shared" si="113"/>
        <v>138</v>
      </c>
      <c r="F884" s="24">
        <f>295-157</f>
        <v>138</v>
      </c>
      <c r="G884" s="24"/>
      <c r="H884" s="24">
        <f t="shared" si="115"/>
        <v>138</v>
      </c>
      <c r="I884" s="24">
        <f>295-30-127</f>
        <v>138</v>
      </c>
      <c r="J884" s="24"/>
    </row>
    <row r="885" spans="1:10" ht="45.75" customHeight="1" x14ac:dyDescent="0.2">
      <c r="A885" s="9" t="s">
        <v>22</v>
      </c>
      <c r="B885" s="9" t="s">
        <v>118</v>
      </c>
      <c r="C885" s="9" t="s">
        <v>18</v>
      </c>
      <c r="D885" s="9" t="s">
        <v>41</v>
      </c>
      <c r="E885" s="24">
        <f t="shared" si="113"/>
        <v>2</v>
      </c>
      <c r="F885" s="24">
        <v>2</v>
      </c>
      <c r="G885" s="24"/>
      <c r="H885" s="24">
        <f t="shared" si="115"/>
        <v>11128</v>
      </c>
      <c r="I885" s="24">
        <v>11128</v>
      </c>
      <c r="J885" s="24"/>
    </row>
    <row r="886" spans="1:10" ht="117.6" customHeight="1" x14ac:dyDescent="0.2">
      <c r="A886" s="8" t="s">
        <v>606</v>
      </c>
      <c r="B886" s="9" t="s">
        <v>119</v>
      </c>
      <c r="C886" s="9"/>
      <c r="D886" s="9"/>
      <c r="E886" s="24">
        <f t="shared" si="113"/>
        <v>2708</v>
      </c>
      <c r="F886" s="25">
        <f>F887</f>
        <v>2708</v>
      </c>
      <c r="G886" s="24">
        <f>G887</f>
        <v>0</v>
      </c>
      <c r="H886" s="24">
        <f t="shared" si="115"/>
        <v>2816</v>
      </c>
      <c r="I886" s="25">
        <f>I887</f>
        <v>2816</v>
      </c>
      <c r="J886" s="24">
        <f>J887</f>
        <v>0</v>
      </c>
    </row>
    <row r="887" spans="1:10" ht="192.75" customHeight="1" x14ac:dyDescent="0.2">
      <c r="A887" s="8" t="s">
        <v>25</v>
      </c>
      <c r="B887" s="9" t="s">
        <v>119</v>
      </c>
      <c r="C887" s="9" t="s">
        <v>15</v>
      </c>
      <c r="D887" s="9" t="s">
        <v>42</v>
      </c>
      <c r="E887" s="24">
        <f t="shared" si="113"/>
        <v>2708</v>
      </c>
      <c r="F887" s="25">
        <v>2708</v>
      </c>
      <c r="G887" s="24"/>
      <c r="H887" s="24">
        <f t="shared" si="115"/>
        <v>2816</v>
      </c>
      <c r="I887" s="25">
        <v>2816</v>
      </c>
      <c r="J887" s="24"/>
    </row>
    <row r="888" spans="1:10" ht="77.45" customHeight="1" x14ac:dyDescent="0.2">
      <c r="A888" s="8" t="s">
        <v>605</v>
      </c>
      <c r="B888" s="9" t="s">
        <v>120</v>
      </c>
      <c r="C888" s="9"/>
      <c r="D888" s="9"/>
      <c r="E888" s="24">
        <f t="shared" si="113"/>
        <v>3726</v>
      </c>
      <c r="F888" s="25">
        <f>F889+F890+F891</f>
        <v>3726</v>
      </c>
      <c r="G888" s="24">
        <f>G889+G890+G891</f>
        <v>0</v>
      </c>
      <c r="H888" s="24">
        <f t="shared" si="115"/>
        <v>3870</v>
      </c>
      <c r="I888" s="25">
        <f>I889+I890+I891</f>
        <v>3870</v>
      </c>
      <c r="J888" s="24">
        <f>J889+J890+J891</f>
        <v>0</v>
      </c>
    </row>
    <row r="889" spans="1:10" ht="191.25" customHeight="1" x14ac:dyDescent="0.2">
      <c r="A889" s="8" t="s">
        <v>25</v>
      </c>
      <c r="B889" s="9" t="s">
        <v>120</v>
      </c>
      <c r="C889" s="9" t="s">
        <v>15</v>
      </c>
      <c r="D889" s="9" t="s">
        <v>42</v>
      </c>
      <c r="E889" s="24">
        <f t="shared" si="113"/>
        <v>3636</v>
      </c>
      <c r="F889" s="24">
        <v>3636</v>
      </c>
      <c r="G889" s="24"/>
      <c r="H889" s="24">
        <f t="shared" si="115"/>
        <v>3780</v>
      </c>
      <c r="I889" s="24">
        <v>3780</v>
      </c>
      <c r="J889" s="24"/>
    </row>
    <row r="890" spans="1:10" ht="62.25" customHeight="1" x14ac:dyDescent="0.2">
      <c r="A890" s="9" t="s">
        <v>23</v>
      </c>
      <c r="B890" s="9" t="s">
        <v>120</v>
      </c>
      <c r="C890" s="9" t="s">
        <v>16</v>
      </c>
      <c r="D890" s="9" t="s">
        <v>42</v>
      </c>
      <c r="E890" s="24">
        <f t="shared" si="113"/>
        <v>71</v>
      </c>
      <c r="F890" s="24">
        <v>71</v>
      </c>
      <c r="G890" s="24"/>
      <c r="H890" s="24">
        <f t="shared" si="115"/>
        <v>71</v>
      </c>
      <c r="I890" s="24">
        <v>71</v>
      </c>
      <c r="J890" s="24"/>
    </row>
    <row r="891" spans="1:10" ht="42.75" customHeight="1" x14ac:dyDescent="0.2">
      <c r="A891" s="9" t="s">
        <v>22</v>
      </c>
      <c r="B891" s="9" t="s">
        <v>120</v>
      </c>
      <c r="C891" s="9" t="s">
        <v>18</v>
      </c>
      <c r="D891" s="9" t="s">
        <v>42</v>
      </c>
      <c r="E891" s="24">
        <f t="shared" si="113"/>
        <v>19</v>
      </c>
      <c r="F891" s="24">
        <v>19</v>
      </c>
      <c r="G891" s="24"/>
      <c r="H891" s="24">
        <f t="shared" si="115"/>
        <v>19</v>
      </c>
      <c r="I891" s="24">
        <v>19</v>
      </c>
      <c r="J891" s="24"/>
    </row>
    <row r="892" spans="1:10" ht="45" customHeight="1" x14ac:dyDescent="0.2">
      <c r="A892" s="9" t="s">
        <v>43</v>
      </c>
      <c r="B892" s="9" t="s">
        <v>121</v>
      </c>
      <c r="C892" s="9"/>
      <c r="D892" s="9"/>
      <c r="E892" s="24">
        <f t="shared" si="113"/>
        <v>3300</v>
      </c>
      <c r="F892" s="25">
        <f>SUM(F893:F893)</f>
        <v>3300</v>
      </c>
      <c r="G892" s="24">
        <f>SUM(G893:G893)</f>
        <v>0</v>
      </c>
      <c r="H892" s="24">
        <f t="shared" si="115"/>
        <v>3300</v>
      </c>
      <c r="I892" s="25">
        <f>SUM(I893:I893)</f>
        <v>3300</v>
      </c>
      <c r="J892" s="24">
        <f>SUM(J893:J893)</f>
        <v>0</v>
      </c>
    </row>
    <row r="893" spans="1:10" ht="38.25" customHeight="1" x14ac:dyDescent="0.2">
      <c r="A893" s="9" t="s">
        <v>22</v>
      </c>
      <c r="B893" s="9" t="s">
        <v>121</v>
      </c>
      <c r="C893" s="9" t="s">
        <v>18</v>
      </c>
      <c r="D893" s="9" t="s">
        <v>44</v>
      </c>
      <c r="E893" s="24">
        <f t="shared" ref="E893:E906" si="116">F893+G893</f>
        <v>3300</v>
      </c>
      <c r="F893" s="25">
        <v>3300</v>
      </c>
      <c r="G893" s="24"/>
      <c r="H893" s="24">
        <f t="shared" si="115"/>
        <v>3300</v>
      </c>
      <c r="I893" s="25">
        <v>3300</v>
      </c>
      <c r="J893" s="24"/>
    </row>
    <row r="894" spans="1:10" ht="42" customHeight="1" x14ac:dyDescent="0.2">
      <c r="A894" s="8" t="s">
        <v>49</v>
      </c>
      <c r="B894" s="9" t="s">
        <v>122</v>
      </c>
      <c r="C894" s="9"/>
      <c r="D894" s="9"/>
      <c r="E894" s="24">
        <f t="shared" si="116"/>
        <v>62156</v>
      </c>
      <c r="F894" s="25">
        <f>F895</f>
        <v>62156</v>
      </c>
      <c r="G894" s="24">
        <f>G895</f>
        <v>0</v>
      </c>
      <c r="H894" s="24">
        <f t="shared" si="115"/>
        <v>62156</v>
      </c>
      <c r="I894" s="25">
        <f>I895</f>
        <v>62156</v>
      </c>
      <c r="J894" s="24">
        <f>J895</f>
        <v>0</v>
      </c>
    </row>
    <row r="895" spans="1:10" ht="60.75" customHeight="1" x14ac:dyDescent="0.2">
      <c r="A895" s="9" t="s">
        <v>45</v>
      </c>
      <c r="B895" s="9" t="s">
        <v>122</v>
      </c>
      <c r="C895" s="9" t="s">
        <v>46</v>
      </c>
      <c r="D895" s="9" t="s">
        <v>47</v>
      </c>
      <c r="E895" s="24">
        <f t="shared" si="116"/>
        <v>62156</v>
      </c>
      <c r="F895" s="25">
        <f>24000+7+38149</f>
        <v>62156</v>
      </c>
      <c r="G895" s="24"/>
      <c r="H895" s="24">
        <f t="shared" si="115"/>
        <v>62156</v>
      </c>
      <c r="I895" s="25">
        <f>24000+7+38149</f>
        <v>62156</v>
      </c>
      <c r="J895" s="24"/>
    </row>
    <row r="896" spans="1:10" ht="80.45" customHeight="1" x14ac:dyDescent="0.2">
      <c r="A896" s="9" t="s">
        <v>55</v>
      </c>
      <c r="B896" s="9" t="s">
        <v>123</v>
      </c>
      <c r="C896" s="9"/>
      <c r="D896" s="9"/>
      <c r="E896" s="24">
        <f t="shared" si="116"/>
        <v>45159</v>
      </c>
      <c r="F896" s="25">
        <f>F897+F898+F899+F900</f>
        <v>45159</v>
      </c>
      <c r="G896" s="24">
        <f>SUM(G897:G900)</f>
        <v>0</v>
      </c>
      <c r="H896" s="24">
        <f t="shared" si="115"/>
        <v>45117</v>
      </c>
      <c r="I896" s="25">
        <f>I897+I898+I899+I900</f>
        <v>45117</v>
      </c>
      <c r="J896" s="24">
        <f>SUM(J897:J900)</f>
        <v>0</v>
      </c>
    </row>
    <row r="897" spans="1:10" ht="201.75" customHeight="1" x14ac:dyDescent="0.2">
      <c r="A897" s="8" t="s">
        <v>25</v>
      </c>
      <c r="B897" s="9" t="s">
        <v>123</v>
      </c>
      <c r="C897" s="9" t="s">
        <v>15</v>
      </c>
      <c r="D897" s="9" t="s">
        <v>1</v>
      </c>
      <c r="E897" s="24">
        <f t="shared" si="116"/>
        <v>30347</v>
      </c>
      <c r="F897" s="25">
        <f>29047+1300</f>
        <v>30347</v>
      </c>
      <c r="G897" s="24"/>
      <c r="H897" s="24">
        <f t="shared" si="115"/>
        <v>30347</v>
      </c>
      <c r="I897" s="25">
        <f>29047+1300</f>
        <v>30347</v>
      </c>
      <c r="J897" s="24"/>
    </row>
    <row r="898" spans="1:10" ht="194.25" customHeight="1" x14ac:dyDescent="0.2">
      <c r="A898" s="8" t="s">
        <v>25</v>
      </c>
      <c r="B898" s="9" t="s">
        <v>123</v>
      </c>
      <c r="C898" s="9" t="s">
        <v>15</v>
      </c>
      <c r="D898" s="9" t="s">
        <v>3</v>
      </c>
      <c r="E898" s="24">
        <f t="shared" si="116"/>
        <v>13994</v>
      </c>
      <c r="F898" s="25">
        <v>13994</v>
      </c>
      <c r="G898" s="24"/>
      <c r="H898" s="24">
        <f t="shared" si="115"/>
        <v>13994</v>
      </c>
      <c r="I898" s="24">
        <v>13994</v>
      </c>
      <c r="J898" s="24"/>
    </row>
    <row r="899" spans="1:10" ht="63.75" customHeight="1" x14ac:dyDescent="0.2">
      <c r="A899" s="8" t="s">
        <v>23</v>
      </c>
      <c r="B899" s="9" t="s">
        <v>123</v>
      </c>
      <c r="C899" s="9" t="s">
        <v>16</v>
      </c>
      <c r="D899" s="9" t="s">
        <v>1</v>
      </c>
      <c r="E899" s="24">
        <f t="shared" si="116"/>
        <v>442</v>
      </c>
      <c r="F899" s="25">
        <v>442</v>
      </c>
      <c r="G899" s="24"/>
      <c r="H899" s="24">
        <f t="shared" si="115"/>
        <v>420</v>
      </c>
      <c r="I899" s="25">
        <v>420</v>
      </c>
      <c r="J899" s="24"/>
    </row>
    <row r="900" spans="1:10" ht="69" customHeight="1" x14ac:dyDescent="0.2">
      <c r="A900" s="8" t="s">
        <v>23</v>
      </c>
      <c r="B900" s="9" t="s">
        <v>123</v>
      </c>
      <c r="C900" s="9" t="s">
        <v>16</v>
      </c>
      <c r="D900" s="9" t="s">
        <v>3</v>
      </c>
      <c r="E900" s="24">
        <f t="shared" si="116"/>
        <v>376</v>
      </c>
      <c r="F900" s="25">
        <v>376</v>
      </c>
      <c r="G900" s="24"/>
      <c r="H900" s="24">
        <f t="shared" si="115"/>
        <v>356</v>
      </c>
      <c r="I900" s="25">
        <v>356</v>
      </c>
      <c r="J900" s="24"/>
    </row>
    <row r="901" spans="1:10" ht="147" customHeight="1" x14ac:dyDescent="0.2">
      <c r="A901" s="9" t="s">
        <v>662</v>
      </c>
      <c r="B901" s="9" t="s">
        <v>661</v>
      </c>
      <c r="C901" s="9"/>
      <c r="D901" s="9"/>
      <c r="E901" s="24">
        <f t="shared" si="116"/>
        <v>43.1</v>
      </c>
      <c r="F901" s="25">
        <f>F902</f>
        <v>0</v>
      </c>
      <c r="G901" s="25">
        <f>G902</f>
        <v>43.1</v>
      </c>
      <c r="H901" s="24">
        <f t="shared" si="115"/>
        <v>348.6</v>
      </c>
      <c r="I901" s="25">
        <f>I902</f>
        <v>0</v>
      </c>
      <c r="J901" s="25">
        <f>J902</f>
        <v>348.6</v>
      </c>
    </row>
    <row r="902" spans="1:10" ht="62.45" customHeight="1" x14ac:dyDescent="0.2">
      <c r="A902" s="9" t="s">
        <v>23</v>
      </c>
      <c r="B902" s="9" t="s">
        <v>661</v>
      </c>
      <c r="C902" s="9" t="s">
        <v>16</v>
      </c>
      <c r="D902" s="9" t="s">
        <v>663</v>
      </c>
      <c r="E902" s="24">
        <f t="shared" si="116"/>
        <v>43.1</v>
      </c>
      <c r="F902" s="25"/>
      <c r="G902" s="24">
        <v>43.1</v>
      </c>
      <c r="H902" s="24">
        <f t="shared" si="115"/>
        <v>348.6</v>
      </c>
      <c r="I902" s="25"/>
      <c r="J902" s="24">
        <v>348.6</v>
      </c>
    </row>
    <row r="903" spans="1:10" ht="114.75" customHeight="1" x14ac:dyDescent="0.2">
      <c r="A903" s="9" t="s">
        <v>124</v>
      </c>
      <c r="B903" s="9" t="s">
        <v>125</v>
      </c>
      <c r="C903" s="9"/>
      <c r="D903" s="9"/>
      <c r="E903" s="24">
        <f t="shared" si="116"/>
        <v>1753</v>
      </c>
      <c r="F903" s="25">
        <f>F904+F905</f>
        <v>0</v>
      </c>
      <c r="G903" s="24">
        <f>G904+G905</f>
        <v>1753</v>
      </c>
      <c r="H903" s="24">
        <f t="shared" si="115"/>
        <v>1817</v>
      </c>
      <c r="I903" s="25">
        <f>I904+I905</f>
        <v>0</v>
      </c>
      <c r="J903" s="24">
        <f>J904+J905</f>
        <v>1817</v>
      </c>
    </row>
    <row r="904" spans="1:10" ht="195" customHeight="1" x14ac:dyDescent="0.2">
      <c r="A904" s="8" t="s">
        <v>25</v>
      </c>
      <c r="B904" s="9" t="s">
        <v>125</v>
      </c>
      <c r="C904" s="9" t="s">
        <v>15</v>
      </c>
      <c r="D904" s="9" t="s">
        <v>6</v>
      </c>
      <c r="E904" s="24">
        <f t="shared" si="116"/>
        <v>1675</v>
      </c>
      <c r="F904" s="25"/>
      <c r="G904" s="24">
        <v>1675</v>
      </c>
      <c r="H904" s="24">
        <f t="shared" si="115"/>
        <v>1739</v>
      </c>
      <c r="I904" s="25"/>
      <c r="J904" s="24">
        <v>1739</v>
      </c>
    </row>
    <row r="905" spans="1:10" ht="59.45" customHeight="1" x14ac:dyDescent="0.2">
      <c r="A905" s="9" t="s">
        <v>23</v>
      </c>
      <c r="B905" s="9" t="s">
        <v>125</v>
      </c>
      <c r="C905" s="9" t="s">
        <v>16</v>
      </c>
      <c r="D905" s="9" t="s">
        <v>6</v>
      </c>
      <c r="E905" s="24">
        <f t="shared" si="116"/>
        <v>78</v>
      </c>
      <c r="F905" s="25"/>
      <c r="G905" s="24">
        <v>78</v>
      </c>
      <c r="H905" s="24">
        <f t="shared" si="115"/>
        <v>78</v>
      </c>
      <c r="I905" s="25"/>
      <c r="J905" s="24">
        <v>78</v>
      </c>
    </row>
    <row r="906" spans="1:10" ht="18" customHeight="1" x14ac:dyDescent="0.2">
      <c r="A906" s="17" t="s">
        <v>12</v>
      </c>
      <c r="B906" s="18"/>
      <c r="C906" s="18"/>
      <c r="D906" s="18"/>
      <c r="E906" s="22">
        <f t="shared" si="116"/>
        <v>9355508.3000000007</v>
      </c>
      <c r="F906" s="22">
        <f>F13+F72+F219+F259+F336+F353+F611+F644+F653+F676+F699+F758+F799+F852+F865+F842+F860+F681</f>
        <v>3777599</v>
      </c>
      <c r="G906" s="22">
        <f>G13+G72+G219+G259+G336+G353+G611+G644+G653+G676+G699+G758+G799+G852+G865+G842+G860+G681</f>
        <v>5577909.3000000007</v>
      </c>
      <c r="H906" s="22">
        <f t="shared" si="115"/>
        <v>9125550.8000000007</v>
      </c>
      <c r="I906" s="22">
        <f>I13+I72+I219+I259+I336+I353+I611+I644+I653+I676+I699+I758+I799+I852+I865+I842+I860+I681</f>
        <v>3551521</v>
      </c>
      <c r="J906" s="22">
        <f>J13+J72+J219+J259+J336+J353+J611+J644+J653+J676+J699+J758+J799+J852+J865+J842+J860+J681</f>
        <v>5574029.8000000007</v>
      </c>
    </row>
    <row r="907" spans="1:10" x14ac:dyDescent="0.2">
      <c r="A907" s="20"/>
    </row>
    <row r="908" spans="1:10" x14ac:dyDescent="0.2">
      <c r="A908" s="20"/>
    </row>
    <row r="909" spans="1:10" ht="16.5" x14ac:dyDescent="0.2">
      <c r="E909" s="63"/>
      <c r="H909" s="63"/>
    </row>
  </sheetData>
  <mergeCells count="3">
    <mergeCell ref="A9:D9"/>
    <mergeCell ref="A6:H8"/>
    <mergeCell ref="B5:H5"/>
  </mergeCells>
  <pageMargins left="1.1417322834645669" right="0.6692913385826772" top="0.78740157480314965" bottom="0.78740157480314965" header="0" footer="0"/>
  <pageSetup paperSize="9" orientation="portrait"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G3" sqref="G3"/>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645</v>
      </c>
      <c r="D1" s="1" t="s">
        <v>646</v>
      </c>
      <c r="E1" s="1" t="s">
        <v>647</v>
      </c>
      <c r="F1" s="1" t="s">
        <v>726</v>
      </c>
      <c r="G1" s="4" t="s">
        <v>727</v>
      </c>
      <c r="H1" s="1" t="s">
        <v>728</v>
      </c>
    </row>
    <row r="2" spans="1:8" ht="99" x14ac:dyDescent="0.2">
      <c r="A2" s="5" t="s">
        <v>730</v>
      </c>
      <c r="B2" s="1" t="s">
        <v>126</v>
      </c>
      <c r="C2" s="2">
        <v>66936</v>
      </c>
      <c r="D2" s="2">
        <v>64658</v>
      </c>
      <c r="E2" s="2">
        <v>2278</v>
      </c>
      <c r="F2" s="2">
        <v>67015</v>
      </c>
      <c r="G2" s="2">
        <v>64658</v>
      </c>
      <c r="H2" s="2">
        <v>2357</v>
      </c>
    </row>
    <row r="3" spans="1:8" ht="66" x14ac:dyDescent="0.2">
      <c r="A3" s="6" t="s">
        <v>731</v>
      </c>
      <c r="B3" s="1" t="s">
        <v>246</v>
      </c>
      <c r="C3" s="2">
        <v>3817012</v>
      </c>
      <c r="D3" s="2">
        <v>1514672</v>
      </c>
      <c r="E3" s="2">
        <v>2302340</v>
      </c>
      <c r="F3" s="2">
        <v>3982147</v>
      </c>
      <c r="G3" s="3">
        <v>1486916</v>
      </c>
      <c r="H3" s="2">
        <v>2495231</v>
      </c>
    </row>
    <row r="4" spans="1:8" ht="82.5" x14ac:dyDescent="0.2">
      <c r="A4" s="5" t="s">
        <v>732</v>
      </c>
      <c r="B4" s="1" t="s">
        <v>82</v>
      </c>
      <c r="C4" s="2">
        <v>18934</v>
      </c>
      <c r="D4" s="2">
        <v>18934</v>
      </c>
      <c r="E4" s="2">
        <v>0</v>
      </c>
      <c r="F4" s="2">
        <v>18934</v>
      </c>
      <c r="G4" s="2">
        <v>18934</v>
      </c>
      <c r="H4" s="2">
        <v>0</v>
      </c>
    </row>
    <row r="5" spans="1:8" ht="82.5" x14ac:dyDescent="0.2">
      <c r="A5" s="5" t="s">
        <v>733</v>
      </c>
      <c r="B5" s="1" t="s">
        <v>51</v>
      </c>
      <c r="C5" s="2">
        <v>397520</v>
      </c>
      <c r="D5" s="2">
        <v>379160</v>
      </c>
      <c r="E5" s="2">
        <v>18360</v>
      </c>
      <c r="F5" s="2">
        <v>407680</v>
      </c>
      <c r="G5" s="2">
        <v>380176</v>
      </c>
      <c r="H5" s="2">
        <v>27504</v>
      </c>
    </row>
    <row r="6" spans="1:8" ht="66" x14ac:dyDescent="0.2">
      <c r="A6" s="5" t="s">
        <v>734</v>
      </c>
      <c r="B6" s="1" t="s">
        <v>341</v>
      </c>
      <c r="C6" s="2">
        <v>43737</v>
      </c>
      <c r="D6" s="2">
        <v>15789</v>
      </c>
      <c r="E6" s="2">
        <v>27948</v>
      </c>
      <c r="F6" s="2">
        <v>43737</v>
      </c>
      <c r="G6" s="3">
        <v>15789</v>
      </c>
      <c r="H6" s="3">
        <v>27948</v>
      </c>
    </row>
    <row r="7" spans="1:8" ht="82.5" x14ac:dyDescent="0.2">
      <c r="A7" s="6" t="s">
        <v>735</v>
      </c>
      <c r="B7" s="1" t="s">
        <v>386</v>
      </c>
      <c r="C7" s="2">
        <v>1096037</v>
      </c>
      <c r="D7" s="2">
        <v>41925</v>
      </c>
      <c r="E7" s="2">
        <v>1054112</v>
      </c>
      <c r="F7" s="2">
        <v>1136742</v>
      </c>
      <c r="G7" s="3">
        <v>41925</v>
      </c>
      <c r="H7" s="2">
        <v>1094817</v>
      </c>
    </row>
    <row r="8" spans="1:8" ht="82.5" x14ac:dyDescent="0.2">
      <c r="A8" s="5" t="s">
        <v>736</v>
      </c>
      <c r="B8" s="1" t="s">
        <v>224</v>
      </c>
      <c r="C8" s="2">
        <v>159916</v>
      </c>
      <c r="D8" s="2">
        <v>159916</v>
      </c>
      <c r="E8" s="2">
        <v>0</v>
      </c>
      <c r="F8" s="2">
        <v>159916</v>
      </c>
      <c r="G8" s="2">
        <v>159916</v>
      </c>
      <c r="H8" s="2">
        <v>0</v>
      </c>
    </row>
    <row r="9" spans="1:8" ht="132" x14ac:dyDescent="0.2">
      <c r="A9" s="5" t="s">
        <v>737</v>
      </c>
      <c r="B9" s="1" t="s">
        <v>349</v>
      </c>
      <c r="C9" s="2">
        <v>14721</v>
      </c>
      <c r="D9" s="2">
        <v>14721</v>
      </c>
      <c r="E9" s="2">
        <v>0</v>
      </c>
      <c r="F9" s="2">
        <v>14721</v>
      </c>
      <c r="G9" s="3">
        <v>14721</v>
      </c>
      <c r="H9" s="2">
        <v>0</v>
      </c>
    </row>
    <row r="10" spans="1:8" ht="148.5" x14ac:dyDescent="0.2">
      <c r="A10" s="5" t="s">
        <v>738</v>
      </c>
      <c r="B10" s="1" t="s">
        <v>154</v>
      </c>
      <c r="C10" s="2">
        <v>2356</v>
      </c>
      <c r="D10" s="2">
        <v>1872</v>
      </c>
      <c r="E10" s="2">
        <v>484</v>
      </c>
      <c r="F10" s="2">
        <v>2375</v>
      </c>
      <c r="G10" s="2">
        <v>1872</v>
      </c>
      <c r="H10" s="2">
        <v>503</v>
      </c>
    </row>
    <row r="11" spans="1:8" ht="82.5" x14ac:dyDescent="0.2">
      <c r="A11" s="5" t="s">
        <v>739</v>
      </c>
      <c r="B11" s="1" t="s">
        <v>112</v>
      </c>
      <c r="C11" s="2">
        <v>3099</v>
      </c>
      <c r="D11" s="2">
        <v>23</v>
      </c>
      <c r="E11" s="2">
        <v>3076</v>
      </c>
      <c r="F11" s="2">
        <v>3118</v>
      </c>
      <c r="G11" s="2">
        <v>23</v>
      </c>
      <c r="H11" s="2">
        <v>3095</v>
      </c>
    </row>
    <row r="12" spans="1:8" ht="99" x14ac:dyDescent="0.2">
      <c r="A12" s="1" t="s">
        <v>801</v>
      </c>
      <c r="B12" s="1" t="s">
        <v>802</v>
      </c>
      <c r="C12" s="2">
        <v>1933</v>
      </c>
      <c r="D12" s="2">
        <v>1933</v>
      </c>
      <c r="E12" s="2">
        <v>0</v>
      </c>
      <c r="F12" s="2">
        <v>1933</v>
      </c>
      <c r="G12" s="2">
        <v>1933</v>
      </c>
      <c r="H12" s="2">
        <v>0</v>
      </c>
    </row>
    <row r="13" spans="1:8" ht="82.5" x14ac:dyDescent="0.2">
      <c r="A13" s="5" t="s">
        <v>740</v>
      </c>
      <c r="B13" s="1" t="s">
        <v>166</v>
      </c>
      <c r="C13" s="2">
        <v>341865</v>
      </c>
      <c r="D13" s="2">
        <v>341586</v>
      </c>
      <c r="E13" s="2">
        <v>279</v>
      </c>
      <c r="F13" s="2">
        <v>341865</v>
      </c>
      <c r="G13" s="3">
        <v>341586</v>
      </c>
      <c r="H13" s="2">
        <v>279</v>
      </c>
    </row>
    <row r="14" spans="1:8" ht="115.5" x14ac:dyDescent="0.2">
      <c r="A14" s="5" t="s">
        <v>741</v>
      </c>
      <c r="B14" s="1" t="s">
        <v>204</v>
      </c>
      <c r="C14" s="2">
        <v>592336</v>
      </c>
      <c r="D14" s="2">
        <v>353194</v>
      </c>
      <c r="E14" s="2">
        <v>239142</v>
      </c>
      <c r="F14" s="2">
        <v>561812</v>
      </c>
      <c r="G14" s="3">
        <v>353194</v>
      </c>
      <c r="H14" s="2">
        <v>208618</v>
      </c>
    </row>
    <row r="15" spans="1:8" ht="115.5" x14ac:dyDescent="0.2">
      <c r="A15" s="5" t="s">
        <v>742</v>
      </c>
      <c r="B15" s="1" t="s">
        <v>356</v>
      </c>
      <c r="C15" s="2">
        <v>90576</v>
      </c>
      <c r="D15" s="2">
        <v>89376</v>
      </c>
      <c r="E15" s="2">
        <v>1200</v>
      </c>
      <c r="F15" s="2">
        <v>90856</v>
      </c>
      <c r="G15" s="3">
        <v>89376</v>
      </c>
      <c r="H15" s="2">
        <v>1480</v>
      </c>
    </row>
    <row r="16" spans="1:8" ht="99" x14ac:dyDescent="0.2">
      <c r="A16" s="1" t="s">
        <v>743</v>
      </c>
      <c r="B16" s="1" t="s">
        <v>592</v>
      </c>
      <c r="C16" s="2">
        <v>342</v>
      </c>
      <c r="D16" s="2">
        <v>342</v>
      </c>
      <c r="E16" s="2">
        <v>0</v>
      </c>
      <c r="F16" s="2">
        <v>342</v>
      </c>
      <c r="G16" s="3">
        <v>342</v>
      </c>
      <c r="H16" s="2">
        <v>0</v>
      </c>
    </row>
    <row r="17" spans="1:8" ht="115.5" x14ac:dyDescent="0.2">
      <c r="A17" s="5" t="s">
        <v>744</v>
      </c>
      <c r="B17" s="1" t="s">
        <v>161</v>
      </c>
      <c r="C17" s="2">
        <v>8940</v>
      </c>
      <c r="D17" s="2">
        <v>105</v>
      </c>
      <c r="E17" s="2">
        <v>8835</v>
      </c>
      <c r="F17" s="2">
        <v>9029</v>
      </c>
      <c r="G17" s="3">
        <v>105</v>
      </c>
      <c r="H17" s="2">
        <v>8924</v>
      </c>
    </row>
    <row r="18" spans="1:8" ht="99" x14ac:dyDescent="0.2">
      <c r="A18" s="1" t="s">
        <v>745</v>
      </c>
      <c r="B18" s="1" t="s">
        <v>648</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14</vt:lpstr>
      <vt:lpstr>Лист1</vt:lpstr>
      <vt:lpstr>'Приложение 14'!Заголовки_для_печати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2020-12-25T09:53:18Z</cp:lastPrinted>
  <dcterms:created xsi:type="dcterms:W3CDTF">2013-11-13T16:11:47Z</dcterms:created>
  <dcterms:modified xsi:type="dcterms:W3CDTF">2020-12-25T09:53:38Z</dcterms:modified>
</cp:coreProperties>
</file>