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43 решения (25.12.2020)\43 заседание (25.12.2020)\448 О бюджете на 2021 год\"/>
    </mc:Choice>
  </mc:AlternateContent>
  <xr:revisionPtr revIDLastSave="0" documentId="13_ncr:1_{109B6200-1FCA-4937-801E-FE74AA838AD1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2021" sheetId="8" r:id="rId1"/>
  </sheets>
  <definedNames>
    <definedName name="_xlnm.Print_Titles" localSheetId="0">'2021'!$16:$16</definedName>
    <definedName name="_xlnm.Print_Area" localSheetId="0">'2021'!$A$1:$I$124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7" i="8" l="1"/>
  <c r="F115" i="8" l="1"/>
  <c r="G114" i="8"/>
  <c r="F114" i="8" s="1"/>
  <c r="H117" i="8"/>
  <c r="H116" i="8" s="1"/>
  <c r="F116" i="8" s="1"/>
  <c r="F118" i="8"/>
  <c r="G113" i="8" l="1"/>
  <c r="F113" i="8" s="1"/>
  <c r="H112" i="8"/>
  <c r="G112" i="8"/>
  <c r="F117" i="8"/>
  <c r="I121" i="8" l="1"/>
  <c r="G107" i="8"/>
  <c r="F111" i="8"/>
  <c r="G110" i="8"/>
  <c r="F110" i="8" s="1"/>
  <c r="F108" i="8"/>
  <c r="F103" i="8"/>
  <c r="F96" i="8"/>
  <c r="G95" i="8"/>
  <c r="F95" i="8" s="1"/>
  <c r="G93" i="8"/>
  <c r="F93" i="8" s="1"/>
  <c r="F92" i="8"/>
  <c r="F91" i="8"/>
  <c r="F90" i="8"/>
  <c r="F87" i="8"/>
  <c r="G86" i="8"/>
  <c r="F86" i="8" s="1"/>
  <c r="F83" i="8"/>
  <c r="G82" i="8"/>
  <c r="F82" i="8" s="1"/>
  <c r="G81" i="8"/>
  <c r="F81" i="8" s="1"/>
  <c r="F80" i="8"/>
  <c r="F79" i="8"/>
  <c r="F78" i="8"/>
  <c r="H65" i="8"/>
  <c r="F74" i="8"/>
  <c r="F73" i="8"/>
  <c r="G72" i="8"/>
  <c r="F70" i="8"/>
  <c r="F69" i="8"/>
  <c r="F68" i="8"/>
  <c r="F67" i="8"/>
  <c r="F66" i="8"/>
  <c r="F63" i="8"/>
  <c r="F62" i="8"/>
  <c r="H61" i="8"/>
  <c r="G61" i="8"/>
  <c r="G60" i="8" s="1"/>
  <c r="H60" i="8"/>
  <c r="G56" i="8"/>
  <c r="F56" i="8" s="1"/>
  <c r="F53" i="8"/>
  <c r="G52" i="8"/>
  <c r="F52" i="8" s="1"/>
  <c r="G51" i="8"/>
  <c r="F51" i="8" s="1"/>
  <c r="F46" i="8"/>
  <c r="G45" i="8"/>
  <c r="F45" i="8" s="1"/>
  <c r="I44" i="8"/>
  <c r="F44" i="8" s="1"/>
  <c r="H35" i="8"/>
  <c r="G35" i="8"/>
  <c r="F38" i="8"/>
  <c r="F37" i="8"/>
  <c r="F36" i="8"/>
  <c r="G33" i="8"/>
  <c r="F30" i="8"/>
  <c r="G29" i="8"/>
  <c r="F29" i="8" s="1"/>
  <c r="F27" i="8"/>
  <c r="G26" i="8"/>
  <c r="F26" i="8" s="1"/>
  <c r="G25" i="8"/>
  <c r="F25" i="8" s="1"/>
  <c r="F23" i="8"/>
  <c r="F22" i="8"/>
  <c r="F21" i="8"/>
  <c r="G20" i="8"/>
  <c r="F20" i="8" s="1"/>
  <c r="F33" i="8" l="1"/>
  <c r="G32" i="8"/>
  <c r="G31" i="8" s="1"/>
  <c r="F61" i="8"/>
  <c r="F60" i="8" s="1"/>
  <c r="G106" i="8"/>
  <c r="G94" i="8"/>
  <c r="G85" i="8"/>
  <c r="F85" i="8" s="1"/>
  <c r="G55" i="8"/>
  <c r="F55" i="8" s="1"/>
  <c r="G24" i="8"/>
  <c r="F24" i="8" s="1"/>
  <c r="G28" i="8"/>
  <c r="F28" i="8" s="1"/>
  <c r="G19" i="8" l="1"/>
  <c r="G59" i="8" l="1"/>
  <c r="I120" i="8" l="1"/>
  <c r="I119" i="8" s="1"/>
  <c r="F122" i="8"/>
  <c r="F119" i="8" l="1"/>
  <c r="F121" i="8"/>
  <c r="F120" i="8"/>
  <c r="G84" i="8" l="1"/>
  <c r="G71" i="8"/>
  <c r="G65" i="8" s="1"/>
  <c r="H34" i="8" l="1"/>
  <c r="H18" i="8" s="1"/>
  <c r="G34" i="8"/>
  <c r="G18" i="8" s="1"/>
  <c r="I42" i="8"/>
  <c r="I41" i="8" s="1"/>
  <c r="F39" i="8"/>
  <c r="F109" i="8"/>
  <c r="G105" i="8"/>
  <c r="F104" i="8"/>
  <c r="F100" i="8"/>
  <c r="F99" i="8"/>
  <c r="H98" i="8"/>
  <c r="H97" i="8" s="1"/>
  <c r="F94" i="8"/>
  <c r="G89" i="8"/>
  <c r="H89" i="8"/>
  <c r="F77" i="8"/>
  <c r="F76" i="8"/>
  <c r="H75" i="8"/>
  <c r="H64" i="8" s="1"/>
  <c r="F72" i="8"/>
  <c r="F71" i="8"/>
  <c r="F59" i="8"/>
  <c r="G57" i="8"/>
  <c r="G54" i="8" s="1"/>
  <c r="H57" i="8"/>
  <c r="H54" i="8" s="1"/>
  <c r="G50" i="8"/>
  <c r="F50" i="8" s="1"/>
  <c r="F49" i="8"/>
  <c r="F48" i="8"/>
  <c r="F47" i="8"/>
  <c r="G43" i="8"/>
  <c r="F43" i="8" s="1"/>
  <c r="I40" i="8" l="1"/>
  <c r="I17" i="8" s="1"/>
  <c r="I123" i="8" s="1"/>
  <c r="F31" i="8"/>
  <c r="F32" i="8"/>
  <c r="H88" i="8"/>
  <c r="G42" i="8"/>
  <c r="G41" i="8" s="1"/>
  <c r="G88" i="8"/>
  <c r="F65" i="8"/>
  <c r="F19" i="8"/>
  <c r="H42" i="8"/>
  <c r="H41" i="8" s="1"/>
  <c r="G75" i="8"/>
  <c r="G102" i="8"/>
  <c r="G98" i="8"/>
  <c r="F98" i="8" s="1"/>
  <c r="F34" i="8"/>
  <c r="F35" i="8"/>
  <c r="F57" i="8"/>
  <c r="F58" i="8"/>
  <c r="F84" i="8"/>
  <c r="F89" i="8"/>
  <c r="F105" i="8"/>
  <c r="F106" i="8"/>
  <c r="F107" i="8"/>
  <c r="F75" i="8" l="1"/>
  <c r="G64" i="8"/>
  <c r="H40" i="8"/>
  <c r="F88" i="8"/>
  <c r="F41" i="8"/>
  <c r="G97" i="8"/>
  <c r="F97" i="8" s="1"/>
  <c r="F112" i="8"/>
  <c r="F42" i="8"/>
  <c r="F102" i="8"/>
  <c r="G101" i="8"/>
  <c r="F101" i="8" s="1"/>
  <c r="F64" i="8" l="1"/>
  <c r="G40" i="8"/>
  <c r="G17" i="8" s="1"/>
  <c r="G123" i="8" s="1"/>
  <c r="F18" i="8"/>
  <c r="F54" i="8"/>
  <c r="H17" i="8"/>
  <c r="F40" i="8" l="1"/>
  <c r="H123" i="8"/>
  <c r="F17" i="8"/>
  <c r="F123" i="8" l="1"/>
</calcChain>
</file>

<file path=xl/sharedStrings.xml><?xml version="1.0" encoding="utf-8"?>
<sst xmlns="http://schemas.openxmlformats.org/spreadsheetml/2006/main" count="306" uniqueCount="151">
  <si>
    <t>Расходы</t>
  </si>
  <si>
    <t>по объектам жизнеобеспечения и социально - культурного назначения</t>
  </si>
  <si>
    <t xml:space="preserve">Старооскольского городского округа </t>
  </si>
  <si>
    <t>Бюджетная классификация</t>
  </si>
  <si>
    <t>Наименование   отрасли и объекта</t>
  </si>
  <si>
    <t>в том числе:</t>
  </si>
  <si>
    <t>раз- дел под- раз- дел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</si>
  <si>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</si>
  <si>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</si>
  <si>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</si>
  <si>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</si>
  <si>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 xml:space="preserve">  I.     МКУ "Управление капитального строительства"</t>
  </si>
  <si>
    <t>Капитальное строительство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</si>
  <si>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</si>
  <si>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</si>
  <si>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</si>
  <si>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</si>
  <si>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</si>
  <si>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</si>
  <si>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</si>
  <si>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</si>
  <si>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</si>
  <si>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</si>
  <si>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</si>
  <si>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</si>
  <si>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</si>
  <si>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</si>
  <si>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</si>
  <si>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</si>
  <si>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 xml:space="preserve"> Капитальный ремонт</t>
  </si>
  <si>
    <t>1330244300</t>
  </si>
  <si>
    <t>1000</t>
  </si>
  <si>
    <t>Социальная политика</t>
  </si>
  <si>
    <t>1004</t>
  </si>
  <si>
    <t>Охрана семьи и детства</t>
  </si>
  <si>
    <t>0631924200</t>
  </si>
  <si>
    <t>Капитальный ремонт помещений, закрепленных за детьми-сиротами и детьми, оставшимися без попечения родителей</t>
  </si>
  <si>
    <t>1100</t>
  </si>
  <si>
    <t>Физическая культура и спорт</t>
  </si>
  <si>
    <t>1102</t>
  </si>
  <si>
    <t>Массовый спорт</t>
  </si>
  <si>
    <t>Благоустройство дворовых территорий многоквартирных жилых домов, общественных и иных территорий г. Старый Оскол</t>
  </si>
  <si>
    <t>0220372120</t>
  </si>
  <si>
    <t>Капитальный ремонт и ремонт автомобильных дорог общего пользования населенных пунктов</t>
  </si>
  <si>
    <t xml:space="preserve">2021 год - всего расходов  </t>
  </si>
  <si>
    <t>02203S2120</t>
  </si>
  <si>
    <t>0800</t>
  </si>
  <si>
    <t>Культура, кинематография</t>
  </si>
  <si>
    <t>0801</t>
  </si>
  <si>
    <t>Культура</t>
  </si>
  <si>
    <t>04302S2120</t>
  </si>
  <si>
    <t>0430272120</t>
  </si>
  <si>
    <t>133R153930</t>
  </si>
  <si>
    <t>171F255550</t>
  </si>
  <si>
    <t>133R1R0001</t>
  </si>
  <si>
    <t>07202S1120</t>
  </si>
  <si>
    <t>0720271120</t>
  </si>
  <si>
    <t>02103S2120</t>
  </si>
  <si>
    <t>0210372120</t>
  </si>
  <si>
    <t>0632471520</t>
  </si>
  <si>
    <t>0804</t>
  </si>
  <si>
    <t xml:space="preserve">Другие вопросы в области культуры, кинематографии </t>
  </si>
  <si>
    <t>1330272140</t>
  </si>
  <si>
    <t>0502</t>
  </si>
  <si>
    <t>Коммунальное хозяйство</t>
  </si>
  <si>
    <t>средства Фондов</t>
  </si>
  <si>
    <t>13302S2140</t>
  </si>
  <si>
    <t>Строительство физкультурно-оздоровительного комплекса МАУ СШОР "Золотые перчатки" в  г. Старый Оскол</t>
  </si>
  <si>
    <t>на капитальные вложения и проведение капитальных ремонтов на 2021 год</t>
  </si>
  <si>
    <t>Строительство стадиона для занятий регби в г. Старый Оскол</t>
  </si>
  <si>
    <t>Газоснабжение</t>
  </si>
  <si>
    <t>Другие вопросы в области национальной экономики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</si>
  <si>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</si>
  <si>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</si>
  <si>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тыс.рублей</t>
  </si>
  <si>
    <t>Государственная экспертиза сметной документации, оформление исходно-разрешительной документации</t>
  </si>
  <si>
    <t>1240144100</t>
  </si>
  <si>
    <t>Электроснабжение, ПИР</t>
  </si>
  <si>
    <t>Государственная экспертиза сметной документации</t>
  </si>
  <si>
    <t>0900</t>
  </si>
  <si>
    <t>Здравоохранение</t>
  </si>
  <si>
    <t>0901</t>
  </si>
  <si>
    <t>Стационарная медицинская помощь</t>
  </si>
  <si>
    <t>Горбольница № 2. Корпус "Г"</t>
  </si>
  <si>
    <t>0720244100</t>
  </si>
  <si>
    <t xml:space="preserve"> Государственная экспертиза сметной документации</t>
  </si>
  <si>
    <t>1410424200</t>
  </si>
  <si>
    <t>0412</t>
  </si>
  <si>
    <t>1220624200</t>
  </si>
  <si>
    <t>0210324200</t>
  </si>
  <si>
    <t>МБДОУ "Детский сад № 16 "Ивушка", ул. Ватутина, 90</t>
  </si>
  <si>
    <t>0220324200</t>
  </si>
  <si>
    <t>0707</t>
  </si>
  <si>
    <t>Молодежная политика</t>
  </si>
  <si>
    <t>0330324200</t>
  </si>
  <si>
    <t>МАУ "Центр молодёжных инициатив" (здание кинотеатра "Быль", м-н Жукова, 38)</t>
  </si>
  <si>
    <t>0440124200</t>
  </si>
  <si>
    <t>Объект культурного наследия МКУК "Старооскольский краеведческий музей", ул. Ленина, д. 50/42; д. 52, ПИР</t>
  </si>
  <si>
    <t>0430224200</t>
  </si>
  <si>
    <t>Капитальный ремонт МАУК "Центр декоративно-прикладного творчества", м-н Рудничный, 24</t>
  </si>
  <si>
    <t>0720224200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</si>
  <si>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</si>
  <si>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</si>
  <si>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</si>
  <si>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</si>
  <si>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</si>
  <si>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III.  Департамент имущественных и земельных отношений администрации Старооскольского городского округа</t>
  </si>
  <si>
    <t>0520470820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</si>
  <si>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</si>
  <si>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IV.  Администрация Старооскольского городского округа</t>
  </si>
  <si>
    <t>1240409505</t>
  </si>
  <si>
    <t>Всего</t>
  </si>
  <si>
    <t>МБОУ "Основная общеобразовательная школа № 8",  ул. Пролетарская, № 72а</t>
  </si>
  <si>
    <t>МБДОУ "Детский сад №15 "Дюймовочка", м-н Горняк, д. 23</t>
  </si>
  <si>
    <t>МБДОУ "Детский сад  № 66 "Журавушка", м-н Углы, 21</t>
  </si>
  <si>
    <t>Государственная экспертиза сметной документации, оформление исходно-разрешительной документации, техническое присоединение</t>
  </si>
  <si>
    <t>0600</t>
  </si>
  <si>
    <t>Охрана окружающей среды</t>
  </si>
  <si>
    <t>0603</t>
  </si>
  <si>
    <t xml:space="preserve">Охрана объектов растительного и животного мира и среды их обитания
</t>
  </si>
  <si>
    <t>12401S3760</t>
  </si>
  <si>
    <t>Капитальный ремонт гидротехнических сооружений (ПСД)</t>
  </si>
  <si>
    <t>1240173760</t>
  </si>
  <si>
    <t>1220644100</t>
  </si>
  <si>
    <t>Благоустройство территорий городского округа</t>
  </si>
  <si>
    <t>1240124200</t>
  </si>
  <si>
    <t>ОАНО  "Православная гимназия во имя Святого Благоверного Великого князя Александра Невского № 38", м-н Звездный, 23</t>
  </si>
  <si>
    <t>МАОУ "Образовательный комплекс "Лицей № 3" имени С.П. Угаровой", м-н Интернациональный, 1</t>
  </si>
  <si>
    <t>Административное здание, ул. Ленина, 45</t>
  </si>
  <si>
    <t>Административное здание, ул. Ленина, 46/17</t>
  </si>
  <si>
    <t>Строительство скейт-парка, благоустройство рекреационной зоны в м-не Зеленый Лог, район ручья Рудка</t>
  </si>
  <si>
    <t xml:space="preserve">Строительство тротуаров </t>
  </si>
  <si>
    <t>Строительство сетей наружного освещения</t>
  </si>
  <si>
    <t>МБДОУ "Детский сад № 7  "Лесная поляна", ул. Титова, д. № 8</t>
  </si>
  <si>
    <t>0220344100</t>
  </si>
  <si>
    <t>МБДОУ "Детский сад № 72 "Акварель",  м-н Лесной, 20</t>
  </si>
  <si>
    <t>МБОУ "Средняя общеобразовательная школа № 28 с углубленным изучением отдельных предметов имени А.А. Угарова", мкр. Макаренко, 36 А</t>
  </si>
  <si>
    <t>Капитальный ремонт сетей водоснабжения  и ливневой канализации Старооскольского городского округа</t>
  </si>
  <si>
    <t>МБУ СШ  "Спартак", м-н Горняк, 22а</t>
  </si>
  <si>
    <t>1210324200</t>
  </si>
  <si>
    <t>Капитальный ремонт жилых помещений, находящихся в муниципальной собственности</t>
  </si>
  <si>
    <t>1220425900</t>
  </si>
  <si>
    <t>Реконструкция очистных сооружений канализации Старооскольского городского округа</t>
  </si>
  <si>
    <t>0520622200</t>
  </si>
  <si>
    <t>Приобретение жилых помещений в муниципальную собственность</t>
  </si>
  <si>
    <t>Строительство спортзала МБОУ "Основная общеобразовательная Котовская школа", с. Котово,                  ул. Котовского, 11</t>
  </si>
  <si>
    <t>МБОУ "Основная общеобразовательная школа № 15",        м-н Молодогвардеец, д. 15</t>
  </si>
  <si>
    <t>Объект культурного наследия "Аптека Турминского",                ул. Ленина, 3</t>
  </si>
  <si>
    <t>Организация мест захоронения (новое кладбище),                    с. Каплино Старооскольского городского округа</t>
  </si>
  <si>
    <t xml:space="preserve">                                                                                                          Приложение 14</t>
  </si>
  <si>
    <t xml:space="preserve">           от 25 декабря 2020 г. № 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</si>
</sst>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4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7">
    <xf numFmtId="0" fontId="0" fillId="0" borderId="0" xfId="0"/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9" fillId="0" borderId="0" xfId="0" applyFont="1" applyFill="1"/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Fill="1" applyAlignment="1">
      <alignment horizontal="center"/>
    </xf>
    <xf numFmtId="0" fontId="11" fillId="0" borderId="0" xfId="0" applyFont="1" applyFill="1"/>
    <xf numFmtId="49" fontId="3" fillId="0" borderId="0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0" fontId="7" fillId="0" borderId="1" xfId="1" applyFont="1" applyFill="1" applyBorder="1"/>
    <xf numFmtId="0" fontId="11" fillId="0" borderId="1" xfId="0" applyFont="1" applyFill="1" applyBorder="1"/>
    <xf numFmtId="0" fontId="10" fillId="0" borderId="1" xfId="0" applyFont="1" applyFill="1" applyBorder="1"/>
    <xf numFmtId="0" fontId="2" fillId="0" borderId="0" xfId="0" applyFont="1" applyFill="1" applyAlignment="1">
      <alignment horizontal="left"/>
    </xf>
    <xf numFmtId="164" fontId="4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3" fillId="0" borderId="7" xfId="0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/>
    <xf numFmtId="49" fontId="3" fillId="2" borderId="1" xfId="1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164" fontId="14" fillId="2" borderId="1" xfId="0" applyNumberFormat="1" applyFont="1" applyFill="1" applyBorder="1"/>
    <xf numFmtId="49" fontId="4" fillId="2" borderId="1" xfId="0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/>
    <xf numFmtId="164" fontId="16" fillId="2" borderId="1" xfId="0" applyNumberFormat="1" applyFont="1" applyFill="1" applyBorder="1"/>
    <xf numFmtId="164" fontId="17" fillId="2" borderId="1" xfId="0" applyNumberFormat="1" applyFont="1" applyFill="1" applyBorder="1"/>
    <xf numFmtId="0" fontId="4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9" fillId="2" borderId="1" xfId="0" applyFont="1" applyFill="1" applyBorder="1"/>
    <xf numFmtId="49" fontId="3" fillId="0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A123"/>
  <sheetViews>
    <sheetView tabSelected="1" view="pageBreakPreview" topLeftCell="B1" zoomScale="60" zoomScaleNormal="100" workbookViewId="0">
      <selection activeCell="H14" sqref="H14:H15"/>
    </sheetView>
  </sheetViews>
  <sheetFormatPr defaultRowHeight="15.75" x14ac:dyDescent="0.25"/>
  <cols>
    <col min="1" max="1" width="3.875" style="2" hidden="1" customWidth="1"/>
    <col min="2" max="2" width="6" style="1" customWidth="1"/>
    <col min="3" max="3" width="12.25" style="1" customWidth="1"/>
    <col min="4" max="4" width="6.625" style="1" customWidth="1"/>
    <col min="5" max="5" width="51.375" style="17" customWidth="1"/>
    <col min="6" max="6" width="11.625" style="9" customWidth="1"/>
    <col min="7" max="7" width="10.5" style="9" customWidth="1"/>
    <col min="8" max="8" width="12" style="9" customWidth="1"/>
    <col min="9" max="9" width="11" style="30" customWidth="1"/>
    <col min="10" max="246" width="9" style="2"/>
    <col min="247" max="247" width="0" style="2" hidden="1" customWidth="1"/>
    <col min="248" max="248" width="6.625" style="2" customWidth="1"/>
    <col min="249" max="249" width="12.875" style="2" customWidth="1"/>
    <col min="250" max="250" width="6.625" style="2" customWidth="1"/>
    <col min="251" max="251" width="51.375" style="2" customWidth="1"/>
    <col min="252" max="252" width="11.375" style="2" customWidth="1"/>
    <col min="253" max="253" width="11.625" style="2" customWidth="1"/>
    <col min="254" max="254" width="11" style="2" customWidth="1"/>
    <col min="255" max="255" width="9.75" style="2" customWidth="1"/>
    <col min="256" max="265" width="0" style="2" hidden="1" customWidth="1"/>
    <col min="266" max="502" width="9" style="2"/>
    <col min="503" max="503" width="0" style="2" hidden="1" customWidth="1"/>
    <col min="504" max="504" width="6.625" style="2" customWidth="1"/>
    <col min="505" max="505" width="12.875" style="2" customWidth="1"/>
    <col min="506" max="506" width="6.625" style="2" customWidth="1"/>
    <col min="507" max="507" width="51.375" style="2" customWidth="1"/>
    <col min="508" max="508" width="11.375" style="2" customWidth="1"/>
    <col min="509" max="509" width="11.625" style="2" customWidth="1"/>
    <col min="510" max="510" width="11" style="2" customWidth="1"/>
    <col min="511" max="511" width="9.75" style="2" customWidth="1"/>
    <col min="512" max="521" width="0" style="2" hidden="1" customWidth="1"/>
    <col min="522" max="758" width="9" style="2"/>
    <col min="759" max="759" width="0" style="2" hidden="1" customWidth="1"/>
    <col min="760" max="760" width="6.625" style="2" customWidth="1"/>
    <col min="761" max="761" width="12.875" style="2" customWidth="1"/>
    <col min="762" max="762" width="6.625" style="2" customWidth="1"/>
    <col min="763" max="763" width="51.375" style="2" customWidth="1"/>
    <col min="764" max="764" width="11.375" style="2" customWidth="1"/>
    <col min="765" max="765" width="11.625" style="2" customWidth="1"/>
    <col min="766" max="766" width="11" style="2" customWidth="1"/>
    <col min="767" max="767" width="9.75" style="2" customWidth="1"/>
    <col min="768" max="777" width="0" style="2" hidden="1" customWidth="1"/>
    <col min="778" max="1014" width="9" style="2"/>
    <col min="1015" max="1015" width="0" style="2" hidden="1" customWidth="1"/>
    <col min="1016" max="1016" width="6.625" style="2" customWidth="1"/>
    <col min="1017" max="1017" width="12.875" style="2" customWidth="1"/>
    <col min="1018" max="1018" width="6.625" style="2" customWidth="1"/>
    <col min="1019" max="1019" width="51.375" style="2" customWidth="1"/>
    <col min="1020" max="1020" width="11.375" style="2" customWidth="1"/>
    <col min="1021" max="1021" width="11.625" style="2" customWidth="1"/>
    <col min="1022" max="1022" width="11" style="2" customWidth="1"/>
    <col min="1023" max="1023" width="9.75" style="2" customWidth="1"/>
    <col min="1024" max="1033" width="0" style="2" hidden="1" customWidth="1"/>
    <col min="1034" max="1270" width="9" style="2"/>
    <col min="1271" max="1271" width="0" style="2" hidden="1" customWidth="1"/>
    <col min="1272" max="1272" width="6.625" style="2" customWidth="1"/>
    <col min="1273" max="1273" width="12.875" style="2" customWidth="1"/>
    <col min="1274" max="1274" width="6.625" style="2" customWidth="1"/>
    <col min="1275" max="1275" width="51.375" style="2" customWidth="1"/>
    <col min="1276" max="1276" width="11.375" style="2" customWidth="1"/>
    <col min="1277" max="1277" width="11.625" style="2" customWidth="1"/>
    <col min="1278" max="1278" width="11" style="2" customWidth="1"/>
    <col min="1279" max="1279" width="9.75" style="2" customWidth="1"/>
    <col min="1280" max="1289" width="0" style="2" hidden="1" customWidth="1"/>
    <col min="1290" max="1526" width="9" style="2"/>
    <col min="1527" max="1527" width="0" style="2" hidden="1" customWidth="1"/>
    <col min="1528" max="1528" width="6.625" style="2" customWidth="1"/>
    <col min="1529" max="1529" width="12.875" style="2" customWidth="1"/>
    <col min="1530" max="1530" width="6.625" style="2" customWidth="1"/>
    <col min="1531" max="1531" width="51.375" style="2" customWidth="1"/>
    <col min="1532" max="1532" width="11.375" style="2" customWidth="1"/>
    <col min="1533" max="1533" width="11.625" style="2" customWidth="1"/>
    <col min="1534" max="1534" width="11" style="2" customWidth="1"/>
    <col min="1535" max="1535" width="9.75" style="2" customWidth="1"/>
    <col min="1536" max="1545" width="0" style="2" hidden="1" customWidth="1"/>
    <col min="1546" max="1782" width="9" style="2"/>
    <col min="1783" max="1783" width="0" style="2" hidden="1" customWidth="1"/>
    <col min="1784" max="1784" width="6.625" style="2" customWidth="1"/>
    <col min="1785" max="1785" width="12.875" style="2" customWidth="1"/>
    <col min="1786" max="1786" width="6.625" style="2" customWidth="1"/>
    <col min="1787" max="1787" width="51.375" style="2" customWidth="1"/>
    <col min="1788" max="1788" width="11.375" style="2" customWidth="1"/>
    <col min="1789" max="1789" width="11.625" style="2" customWidth="1"/>
    <col min="1790" max="1790" width="11" style="2" customWidth="1"/>
    <col min="1791" max="1791" width="9.75" style="2" customWidth="1"/>
    <col min="1792" max="1801" width="0" style="2" hidden="1" customWidth="1"/>
    <col min="1802" max="2038" width="9" style="2"/>
    <col min="2039" max="2039" width="0" style="2" hidden="1" customWidth="1"/>
    <col min="2040" max="2040" width="6.625" style="2" customWidth="1"/>
    <col min="2041" max="2041" width="12.875" style="2" customWidth="1"/>
    <col min="2042" max="2042" width="6.625" style="2" customWidth="1"/>
    <col min="2043" max="2043" width="51.375" style="2" customWidth="1"/>
    <col min="2044" max="2044" width="11.375" style="2" customWidth="1"/>
    <col min="2045" max="2045" width="11.625" style="2" customWidth="1"/>
    <col min="2046" max="2046" width="11" style="2" customWidth="1"/>
    <col min="2047" max="2047" width="9.75" style="2" customWidth="1"/>
    <col min="2048" max="2057" width="0" style="2" hidden="1" customWidth="1"/>
    <col min="2058" max="2294" width="9" style="2"/>
    <col min="2295" max="2295" width="0" style="2" hidden="1" customWidth="1"/>
    <col min="2296" max="2296" width="6.625" style="2" customWidth="1"/>
    <col min="2297" max="2297" width="12.875" style="2" customWidth="1"/>
    <col min="2298" max="2298" width="6.625" style="2" customWidth="1"/>
    <col min="2299" max="2299" width="51.375" style="2" customWidth="1"/>
    <col min="2300" max="2300" width="11.375" style="2" customWidth="1"/>
    <col min="2301" max="2301" width="11.625" style="2" customWidth="1"/>
    <col min="2302" max="2302" width="11" style="2" customWidth="1"/>
    <col min="2303" max="2303" width="9.75" style="2" customWidth="1"/>
    <col min="2304" max="2313" width="0" style="2" hidden="1" customWidth="1"/>
    <col min="2314" max="2550" width="9" style="2"/>
    <col min="2551" max="2551" width="0" style="2" hidden="1" customWidth="1"/>
    <col min="2552" max="2552" width="6.625" style="2" customWidth="1"/>
    <col min="2553" max="2553" width="12.875" style="2" customWidth="1"/>
    <col min="2554" max="2554" width="6.625" style="2" customWidth="1"/>
    <col min="2555" max="2555" width="51.375" style="2" customWidth="1"/>
    <col min="2556" max="2556" width="11.375" style="2" customWidth="1"/>
    <col min="2557" max="2557" width="11.625" style="2" customWidth="1"/>
    <col min="2558" max="2558" width="11" style="2" customWidth="1"/>
    <col min="2559" max="2559" width="9.75" style="2" customWidth="1"/>
    <col min="2560" max="2569" width="0" style="2" hidden="1" customWidth="1"/>
    <col min="2570" max="2806" width="9" style="2"/>
    <col min="2807" max="2807" width="0" style="2" hidden="1" customWidth="1"/>
    <col min="2808" max="2808" width="6.625" style="2" customWidth="1"/>
    <col min="2809" max="2809" width="12.875" style="2" customWidth="1"/>
    <col min="2810" max="2810" width="6.625" style="2" customWidth="1"/>
    <col min="2811" max="2811" width="51.375" style="2" customWidth="1"/>
    <col min="2812" max="2812" width="11.375" style="2" customWidth="1"/>
    <col min="2813" max="2813" width="11.625" style="2" customWidth="1"/>
    <col min="2814" max="2814" width="11" style="2" customWidth="1"/>
    <col min="2815" max="2815" width="9.75" style="2" customWidth="1"/>
    <col min="2816" max="2825" width="0" style="2" hidden="1" customWidth="1"/>
    <col min="2826" max="3062" width="9" style="2"/>
    <col min="3063" max="3063" width="0" style="2" hidden="1" customWidth="1"/>
    <col min="3064" max="3064" width="6.625" style="2" customWidth="1"/>
    <col min="3065" max="3065" width="12.875" style="2" customWidth="1"/>
    <col min="3066" max="3066" width="6.625" style="2" customWidth="1"/>
    <col min="3067" max="3067" width="51.375" style="2" customWidth="1"/>
    <col min="3068" max="3068" width="11.375" style="2" customWidth="1"/>
    <col min="3069" max="3069" width="11.625" style="2" customWidth="1"/>
    <col min="3070" max="3070" width="11" style="2" customWidth="1"/>
    <col min="3071" max="3071" width="9.75" style="2" customWidth="1"/>
    <col min="3072" max="3081" width="0" style="2" hidden="1" customWidth="1"/>
    <col min="3082" max="3318" width="9" style="2"/>
    <col min="3319" max="3319" width="0" style="2" hidden="1" customWidth="1"/>
    <col min="3320" max="3320" width="6.625" style="2" customWidth="1"/>
    <col min="3321" max="3321" width="12.875" style="2" customWidth="1"/>
    <col min="3322" max="3322" width="6.625" style="2" customWidth="1"/>
    <col min="3323" max="3323" width="51.375" style="2" customWidth="1"/>
    <col min="3324" max="3324" width="11.375" style="2" customWidth="1"/>
    <col min="3325" max="3325" width="11.625" style="2" customWidth="1"/>
    <col min="3326" max="3326" width="11" style="2" customWidth="1"/>
    <col min="3327" max="3327" width="9.75" style="2" customWidth="1"/>
    <col min="3328" max="3337" width="0" style="2" hidden="1" customWidth="1"/>
    <col min="3338" max="3574" width="9" style="2"/>
    <col min="3575" max="3575" width="0" style="2" hidden="1" customWidth="1"/>
    <col min="3576" max="3576" width="6.625" style="2" customWidth="1"/>
    <col min="3577" max="3577" width="12.875" style="2" customWidth="1"/>
    <col min="3578" max="3578" width="6.625" style="2" customWidth="1"/>
    <col min="3579" max="3579" width="51.375" style="2" customWidth="1"/>
    <col min="3580" max="3580" width="11.375" style="2" customWidth="1"/>
    <col min="3581" max="3581" width="11.625" style="2" customWidth="1"/>
    <col min="3582" max="3582" width="11" style="2" customWidth="1"/>
    <col min="3583" max="3583" width="9.75" style="2" customWidth="1"/>
    <col min="3584" max="3593" width="0" style="2" hidden="1" customWidth="1"/>
    <col min="3594" max="3830" width="9" style="2"/>
    <col min="3831" max="3831" width="0" style="2" hidden="1" customWidth="1"/>
    <col min="3832" max="3832" width="6.625" style="2" customWidth="1"/>
    <col min="3833" max="3833" width="12.875" style="2" customWidth="1"/>
    <col min="3834" max="3834" width="6.625" style="2" customWidth="1"/>
    <col min="3835" max="3835" width="51.375" style="2" customWidth="1"/>
    <col min="3836" max="3836" width="11.375" style="2" customWidth="1"/>
    <col min="3837" max="3837" width="11.625" style="2" customWidth="1"/>
    <col min="3838" max="3838" width="11" style="2" customWidth="1"/>
    <col min="3839" max="3839" width="9.75" style="2" customWidth="1"/>
    <col min="3840" max="3849" width="0" style="2" hidden="1" customWidth="1"/>
    <col min="3850" max="4086" width="9" style="2"/>
    <col min="4087" max="4087" width="0" style="2" hidden="1" customWidth="1"/>
    <col min="4088" max="4088" width="6.625" style="2" customWidth="1"/>
    <col min="4089" max="4089" width="12.875" style="2" customWidth="1"/>
    <col min="4090" max="4090" width="6.625" style="2" customWidth="1"/>
    <col min="4091" max="4091" width="51.375" style="2" customWidth="1"/>
    <col min="4092" max="4092" width="11.375" style="2" customWidth="1"/>
    <col min="4093" max="4093" width="11.625" style="2" customWidth="1"/>
    <col min="4094" max="4094" width="11" style="2" customWidth="1"/>
    <col min="4095" max="4095" width="9.75" style="2" customWidth="1"/>
    <col min="4096" max="4105" width="0" style="2" hidden="1" customWidth="1"/>
    <col min="4106" max="4342" width="9" style="2"/>
    <col min="4343" max="4343" width="0" style="2" hidden="1" customWidth="1"/>
    <col min="4344" max="4344" width="6.625" style="2" customWidth="1"/>
    <col min="4345" max="4345" width="12.875" style="2" customWidth="1"/>
    <col min="4346" max="4346" width="6.625" style="2" customWidth="1"/>
    <col min="4347" max="4347" width="51.375" style="2" customWidth="1"/>
    <col min="4348" max="4348" width="11.375" style="2" customWidth="1"/>
    <col min="4349" max="4349" width="11.625" style="2" customWidth="1"/>
    <col min="4350" max="4350" width="11" style="2" customWidth="1"/>
    <col min="4351" max="4351" width="9.75" style="2" customWidth="1"/>
    <col min="4352" max="4361" width="0" style="2" hidden="1" customWidth="1"/>
    <col min="4362" max="4598" width="9" style="2"/>
    <col min="4599" max="4599" width="0" style="2" hidden="1" customWidth="1"/>
    <col min="4600" max="4600" width="6.625" style="2" customWidth="1"/>
    <col min="4601" max="4601" width="12.875" style="2" customWidth="1"/>
    <col min="4602" max="4602" width="6.625" style="2" customWidth="1"/>
    <col min="4603" max="4603" width="51.375" style="2" customWidth="1"/>
    <col min="4604" max="4604" width="11.375" style="2" customWidth="1"/>
    <col min="4605" max="4605" width="11.625" style="2" customWidth="1"/>
    <col min="4606" max="4606" width="11" style="2" customWidth="1"/>
    <col min="4607" max="4607" width="9.75" style="2" customWidth="1"/>
    <col min="4608" max="4617" width="0" style="2" hidden="1" customWidth="1"/>
    <col min="4618" max="4854" width="9" style="2"/>
    <col min="4855" max="4855" width="0" style="2" hidden="1" customWidth="1"/>
    <col min="4856" max="4856" width="6.625" style="2" customWidth="1"/>
    <col min="4857" max="4857" width="12.875" style="2" customWidth="1"/>
    <col min="4858" max="4858" width="6.625" style="2" customWidth="1"/>
    <col min="4859" max="4859" width="51.375" style="2" customWidth="1"/>
    <col min="4860" max="4860" width="11.375" style="2" customWidth="1"/>
    <col min="4861" max="4861" width="11.625" style="2" customWidth="1"/>
    <col min="4862" max="4862" width="11" style="2" customWidth="1"/>
    <col min="4863" max="4863" width="9.75" style="2" customWidth="1"/>
    <col min="4864" max="4873" width="0" style="2" hidden="1" customWidth="1"/>
    <col min="4874" max="5110" width="9" style="2"/>
    <col min="5111" max="5111" width="0" style="2" hidden="1" customWidth="1"/>
    <col min="5112" max="5112" width="6.625" style="2" customWidth="1"/>
    <col min="5113" max="5113" width="12.875" style="2" customWidth="1"/>
    <col min="5114" max="5114" width="6.625" style="2" customWidth="1"/>
    <col min="5115" max="5115" width="51.375" style="2" customWidth="1"/>
    <col min="5116" max="5116" width="11.375" style="2" customWidth="1"/>
    <col min="5117" max="5117" width="11.625" style="2" customWidth="1"/>
    <col min="5118" max="5118" width="11" style="2" customWidth="1"/>
    <col min="5119" max="5119" width="9.75" style="2" customWidth="1"/>
    <col min="5120" max="5129" width="0" style="2" hidden="1" customWidth="1"/>
    <col min="5130" max="5366" width="9" style="2"/>
    <col min="5367" max="5367" width="0" style="2" hidden="1" customWidth="1"/>
    <col min="5368" max="5368" width="6.625" style="2" customWidth="1"/>
    <col min="5369" max="5369" width="12.875" style="2" customWidth="1"/>
    <col min="5370" max="5370" width="6.625" style="2" customWidth="1"/>
    <col min="5371" max="5371" width="51.375" style="2" customWidth="1"/>
    <col min="5372" max="5372" width="11.375" style="2" customWidth="1"/>
    <col min="5373" max="5373" width="11.625" style="2" customWidth="1"/>
    <col min="5374" max="5374" width="11" style="2" customWidth="1"/>
    <col min="5375" max="5375" width="9.75" style="2" customWidth="1"/>
    <col min="5376" max="5385" width="0" style="2" hidden="1" customWidth="1"/>
    <col min="5386" max="5622" width="9" style="2"/>
    <col min="5623" max="5623" width="0" style="2" hidden="1" customWidth="1"/>
    <col min="5624" max="5624" width="6.625" style="2" customWidth="1"/>
    <col min="5625" max="5625" width="12.875" style="2" customWidth="1"/>
    <col min="5626" max="5626" width="6.625" style="2" customWidth="1"/>
    <col min="5627" max="5627" width="51.375" style="2" customWidth="1"/>
    <col min="5628" max="5628" width="11.375" style="2" customWidth="1"/>
    <col min="5629" max="5629" width="11.625" style="2" customWidth="1"/>
    <col min="5630" max="5630" width="11" style="2" customWidth="1"/>
    <col min="5631" max="5631" width="9.75" style="2" customWidth="1"/>
    <col min="5632" max="5641" width="0" style="2" hidden="1" customWidth="1"/>
    <col min="5642" max="5878" width="9" style="2"/>
    <col min="5879" max="5879" width="0" style="2" hidden="1" customWidth="1"/>
    <col min="5880" max="5880" width="6.625" style="2" customWidth="1"/>
    <col min="5881" max="5881" width="12.875" style="2" customWidth="1"/>
    <col min="5882" max="5882" width="6.625" style="2" customWidth="1"/>
    <col min="5883" max="5883" width="51.375" style="2" customWidth="1"/>
    <col min="5884" max="5884" width="11.375" style="2" customWidth="1"/>
    <col min="5885" max="5885" width="11.625" style="2" customWidth="1"/>
    <col min="5886" max="5886" width="11" style="2" customWidth="1"/>
    <col min="5887" max="5887" width="9.75" style="2" customWidth="1"/>
    <col min="5888" max="5897" width="0" style="2" hidden="1" customWidth="1"/>
    <col min="5898" max="6134" width="9" style="2"/>
    <col min="6135" max="6135" width="0" style="2" hidden="1" customWidth="1"/>
    <col min="6136" max="6136" width="6.625" style="2" customWidth="1"/>
    <col min="6137" max="6137" width="12.875" style="2" customWidth="1"/>
    <col min="6138" max="6138" width="6.625" style="2" customWidth="1"/>
    <col min="6139" max="6139" width="51.375" style="2" customWidth="1"/>
    <col min="6140" max="6140" width="11.375" style="2" customWidth="1"/>
    <col min="6141" max="6141" width="11.625" style="2" customWidth="1"/>
    <col min="6142" max="6142" width="11" style="2" customWidth="1"/>
    <col min="6143" max="6143" width="9.75" style="2" customWidth="1"/>
    <col min="6144" max="6153" width="0" style="2" hidden="1" customWidth="1"/>
    <col min="6154" max="6390" width="9" style="2"/>
    <col min="6391" max="6391" width="0" style="2" hidden="1" customWidth="1"/>
    <col min="6392" max="6392" width="6.625" style="2" customWidth="1"/>
    <col min="6393" max="6393" width="12.875" style="2" customWidth="1"/>
    <col min="6394" max="6394" width="6.625" style="2" customWidth="1"/>
    <col min="6395" max="6395" width="51.375" style="2" customWidth="1"/>
    <col min="6396" max="6396" width="11.375" style="2" customWidth="1"/>
    <col min="6397" max="6397" width="11.625" style="2" customWidth="1"/>
    <col min="6398" max="6398" width="11" style="2" customWidth="1"/>
    <col min="6399" max="6399" width="9.75" style="2" customWidth="1"/>
    <col min="6400" max="6409" width="0" style="2" hidden="1" customWidth="1"/>
    <col min="6410" max="6646" width="9" style="2"/>
    <col min="6647" max="6647" width="0" style="2" hidden="1" customWidth="1"/>
    <col min="6648" max="6648" width="6.625" style="2" customWidth="1"/>
    <col min="6649" max="6649" width="12.875" style="2" customWidth="1"/>
    <col min="6650" max="6650" width="6.625" style="2" customWidth="1"/>
    <col min="6651" max="6651" width="51.375" style="2" customWidth="1"/>
    <col min="6652" max="6652" width="11.375" style="2" customWidth="1"/>
    <col min="6653" max="6653" width="11.625" style="2" customWidth="1"/>
    <col min="6654" max="6654" width="11" style="2" customWidth="1"/>
    <col min="6655" max="6655" width="9.75" style="2" customWidth="1"/>
    <col min="6656" max="6665" width="0" style="2" hidden="1" customWidth="1"/>
    <col min="6666" max="6902" width="9" style="2"/>
    <col min="6903" max="6903" width="0" style="2" hidden="1" customWidth="1"/>
    <col min="6904" max="6904" width="6.625" style="2" customWidth="1"/>
    <col min="6905" max="6905" width="12.875" style="2" customWidth="1"/>
    <col min="6906" max="6906" width="6.625" style="2" customWidth="1"/>
    <col min="6907" max="6907" width="51.375" style="2" customWidth="1"/>
    <col min="6908" max="6908" width="11.375" style="2" customWidth="1"/>
    <col min="6909" max="6909" width="11.625" style="2" customWidth="1"/>
    <col min="6910" max="6910" width="11" style="2" customWidth="1"/>
    <col min="6911" max="6911" width="9.75" style="2" customWidth="1"/>
    <col min="6912" max="6921" width="0" style="2" hidden="1" customWidth="1"/>
    <col min="6922" max="7158" width="9" style="2"/>
    <col min="7159" max="7159" width="0" style="2" hidden="1" customWidth="1"/>
    <col min="7160" max="7160" width="6.625" style="2" customWidth="1"/>
    <col min="7161" max="7161" width="12.875" style="2" customWidth="1"/>
    <col min="7162" max="7162" width="6.625" style="2" customWidth="1"/>
    <col min="7163" max="7163" width="51.375" style="2" customWidth="1"/>
    <col min="7164" max="7164" width="11.375" style="2" customWidth="1"/>
    <col min="7165" max="7165" width="11.625" style="2" customWidth="1"/>
    <col min="7166" max="7166" width="11" style="2" customWidth="1"/>
    <col min="7167" max="7167" width="9.75" style="2" customWidth="1"/>
    <col min="7168" max="7177" width="0" style="2" hidden="1" customWidth="1"/>
    <col min="7178" max="7414" width="9" style="2"/>
    <col min="7415" max="7415" width="0" style="2" hidden="1" customWidth="1"/>
    <col min="7416" max="7416" width="6.625" style="2" customWidth="1"/>
    <col min="7417" max="7417" width="12.875" style="2" customWidth="1"/>
    <col min="7418" max="7418" width="6.625" style="2" customWidth="1"/>
    <col min="7419" max="7419" width="51.375" style="2" customWidth="1"/>
    <col min="7420" max="7420" width="11.375" style="2" customWidth="1"/>
    <col min="7421" max="7421" width="11.625" style="2" customWidth="1"/>
    <col min="7422" max="7422" width="11" style="2" customWidth="1"/>
    <col min="7423" max="7423" width="9.75" style="2" customWidth="1"/>
    <col min="7424" max="7433" width="0" style="2" hidden="1" customWidth="1"/>
    <col min="7434" max="7670" width="9" style="2"/>
    <col min="7671" max="7671" width="0" style="2" hidden="1" customWidth="1"/>
    <col min="7672" max="7672" width="6.625" style="2" customWidth="1"/>
    <col min="7673" max="7673" width="12.875" style="2" customWidth="1"/>
    <col min="7674" max="7674" width="6.625" style="2" customWidth="1"/>
    <col min="7675" max="7675" width="51.375" style="2" customWidth="1"/>
    <col min="7676" max="7676" width="11.375" style="2" customWidth="1"/>
    <col min="7677" max="7677" width="11.625" style="2" customWidth="1"/>
    <col min="7678" max="7678" width="11" style="2" customWidth="1"/>
    <col min="7679" max="7679" width="9.75" style="2" customWidth="1"/>
    <col min="7680" max="7689" width="0" style="2" hidden="1" customWidth="1"/>
    <col min="7690" max="7926" width="9" style="2"/>
    <col min="7927" max="7927" width="0" style="2" hidden="1" customWidth="1"/>
    <col min="7928" max="7928" width="6.625" style="2" customWidth="1"/>
    <col min="7929" max="7929" width="12.875" style="2" customWidth="1"/>
    <col min="7930" max="7930" width="6.625" style="2" customWidth="1"/>
    <col min="7931" max="7931" width="51.375" style="2" customWidth="1"/>
    <col min="7932" max="7932" width="11.375" style="2" customWidth="1"/>
    <col min="7933" max="7933" width="11.625" style="2" customWidth="1"/>
    <col min="7934" max="7934" width="11" style="2" customWidth="1"/>
    <col min="7935" max="7935" width="9.75" style="2" customWidth="1"/>
    <col min="7936" max="7945" width="0" style="2" hidden="1" customWidth="1"/>
    <col min="7946" max="8182" width="9" style="2"/>
    <col min="8183" max="8183" width="0" style="2" hidden="1" customWidth="1"/>
    <col min="8184" max="8184" width="6.625" style="2" customWidth="1"/>
    <col min="8185" max="8185" width="12.875" style="2" customWidth="1"/>
    <col min="8186" max="8186" width="6.625" style="2" customWidth="1"/>
    <col min="8187" max="8187" width="51.375" style="2" customWidth="1"/>
    <col min="8188" max="8188" width="11.375" style="2" customWidth="1"/>
    <col min="8189" max="8189" width="11.625" style="2" customWidth="1"/>
    <col min="8190" max="8190" width="11" style="2" customWidth="1"/>
    <col min="8191" max="8191" width="9.75" style="2" customWidth="1"/>
    <col min="8192" max="8201" width="0" style="2" hidden="1" customWidth="1"/>
    <col min="8202" max="8438" width="9" style="2"/>
    <col min="8439" max="8439" width="0" style="2" hidden="1" customWidth="1"/>
    <col min="8440" max="8440" width="6.625" style="2" customWidth="1"/>
    <col min="8441" max="8441" width="12.875" style="2" customWidth="1"/>
    <col min="8442" max="8442" width="6.625" style="2" customWidth="1"/>
    <col min="8443" max="8443" width="51.375" style="2" customWidth="1"/>
    <col min="8444" max="8444" width="11.375" style="2" customWidth="1"/>
    <col min="8445" max="8445" width="11.625" style="2" customWidth="1"/>
    <col min="8446" max="8446" width="11" style="2" customWidth="1"/>
    <col min="8447" max="8447" width="9.75" style="2" customWidth="1"/>
    <col min="8448" max="8457" width="0" style="2" hidden="1" customWidth="1"/>
    <col min="8458" max="8694" width="9" style="2"/>
    <col min="8695" max="8695" width="0" style="2" hidden="1" customWidth="1"/>
    <col min="8696" max="8696" width="6.625" style="2" customWidth="1"/>
    <col min="8697" max="8697" width="12.875" style="2" customWidth="1"/>
    <col min="8698" max="8698" width="6.625" style="2" customWidth="1"/>
    <col min="8699" max="8699" width="51.375" style="2" customWidth="1"/>
    <col min="8700" max="8700" width="11.375" style="2" customWidth="1"/>
    <col min="8701" max="8701" width="11.625" style="2" customWidth="1"/>
    <col min="8702" max="8702" width="11" style="2" customWidth="1"/>
    <col min="8703" max="8703" width="9.75" style="2" customWidth="1"/>
    <col min="8704" max="8713" width="0" style="2" hidden="1" customWidth="1"/>
    <col min="8714" max="8950" width="9" style="2"/>
    <col min="8951" max="8951" width="0" style="2" hidden="1" customWidth="1"/>
    <col min="8952" max="8952" width="6.625" style="2" customWidth="1"/>
    <col min="8953" max="8953" width="12.875" style="2" customWidth="1"/>
    <col min="8954" max="8954" width="6.625" style="2" customWidth="1"/>
    <col min="8955" max="8955" width="51.375" style="2" customWidth="1"/>
    <col min="8956" max="8956" width="11.375" style="2" customWidth="1"/>
    <col min="8957" max="8957" width="11.625" style="2" customWidth="1"/>
    <col min="8958" max="8958" width="11" style="2" customWidth="1"/>
    <col min="8959" max="8959" width="9.75" style="2" customWidth="1"/>
    <col min="8960" max="8969" width="0" style="2" hidden="1" customWidth="1"/>
    <col min="8970" max="9206" width="9" style="2"/>
    <col min="9207" max="9207" width="0" style="2" hidden="1" customWidth="1"/>
    <col min="9208" max="9208" width="6.625" style="2" customWidth="1"/>
    <col min="9209" max="9209" width="12.875" style="2" customWidth="1"/>
    <col min="9210" max="9210" width="6.625" style="2" customWidth="1"/>
    <col min="9211" max="9211" width="51.375" style="2" customWidth="1"/>
    <col min="9212" max="9212" width="11.375" style="2" customWidth="1"/>
    <col min="9213" max="9213" width="11.625" style="2" customWidth="1"/>
    <col min="9214" max="9214" width="11" style="2" customWidth="1"/>
    <col min="9215" max="9215" width="9.75" style="2" customWidth="1"/>
    <col min="9216" max="9225" width="0" style="2" hidden="1" customWidth="1"/>
    <col min="9226" max="9462" width="9" style="2"/>
    <col min="9463" max="9463" width="0" style="2" hidden="1" customWidth="1"/>
    <col min="9464" max="9464" width="6.625" style="2" customWidth="1"/>
    <col min="9465" max="9465" width="12.875" style="2" customWidth="1"/>
    <col min="9466" max="9466" width="6.625" style="2" customWidth="1"/>
    <col min="9467" max="9467" width="51.375" style="2" customWidth="1"/>
    <col min="9468" max="9468" width="11.375" style="2" customWidth="1"/>
    <col min="9469" max="9469" width="11.625" style="2" customWidth="1"/>
    <col min="9470" max="9470" width="11" style="2" customWidth="1"/>
    <col min="9471" max="9471" width="9.75" style="2" customWidth="1"/>
    <col min="9472" max="9481" width="0" style="2" hidden="1" customWidth="1"/>
    <col min="9482" max="9718" width="9" style="2"/>
    <col min="9719" max="9719" width="0" style="2" hidden="1" customWidth="1"/>
    <col min="9720" max="9720" width="6.625" style="2" customWidth="1"/>
    <col min="9721" max="9721" width="12.875" style="2" customWidth="1"/>
    <col min="9722" max="9722" width="6.625" style="2" customWidth="1"/>
    <col min="9723" max="9723" width="51.375" style="2" customWidth="1"/>
    <col min="9724" max="9724" width="11.375" style="2" customWidth="1"/>
    <col min="9725" max="9725" width="11.625" style="2" customWidth="1"/>
    <col min="9726" max="9726" width="11" style="2" customWidth="1"/>
    <col min="9727" max="9727" width="9.75" style="2" customWidth="1"/>
    <col min="9728" max="9737" width="0" style="2" hidden="1" customWidth="1"/>
    <col min="9738" max="9974" width="9" style="2"/>
    <col min="9975" max="9975" width="0" style="2" hidden="1" customWidth="1"/>
    <col min="9976" max="9976" width="6.625" style="2" customWidth="1"/>
    <col min="9977" max="9977" width="12.875" style="2" customWidth="1"/>
    <col min="9978" max="9978" width="6.625" style="2" customWidth="1"/>
    <col min="9979" max="9979" width="51.375" style="2" customWidth="1"/>
    <col min="9980" max="9980" width="11.375" style="2" customWidth="1"/>
    <col min="9981" max="9981" width="11.625" style="2" customWidth="1"/>
    <col min="9982" max="9982" width="11" style="2" customWidth="1"/>
    <col min="9983" max="9983" width="9.75" style="2" customWidth="1"/>
    <col min="9984" max="9993" width="0" style="2" hidden="1" customWidth="1"/>
    <col min="9994" max="10230" width="9" style="2"/>
    <col min="10231" max="10231" width="0" style="2" hidden="1" customWidth="1"/>
    <col min="10232" max="10232" width="6.625" style="2" customWidth="1"/>
    <col min="10233" max="10233" width="12.875" style="2" customWidth="1"/>
    <col min="10234" max="10234" width="6.625" style="2" customWidth="1"/>
    <col min="10235" max="10235" width="51.375" style="2" customWidth="1"/>
    <col min="10236" max="10236" width="11.375" style="2" customWidth="1"/>
    <col min="10237" max="10237" width="11.625" style="2" customWidth="1"/>
    <col min="10238" max="10238" width="11" style="2" customWidth="1"/>
    <col min="10239" max="10239" width="9.75" style="2" customWidth="1"/>
    <col min="10240" max="10249" width="0" style="2" hidden="1" customWidth="1"/>
    <col min="10250" max="10486" width="9" style="2"/>
    <col min="10487" max="10487" width="0" style="2" hidden="1" customWidth="1"/>
    <col min="10488" max="10488" width="6.625" style="2" customWidth="1"/>
    <col min="10489" max="10489" width="12.875" style="2" customWidth="1"/>
    <col min="10490" max="10490" width="6.625" style="2" customWidth="1"/>
    <col min="10491" max="10491" width="51.375" style="2" customWidth="1"/>
    <col min="10492" max="10492" width="11.375" style="2" customWidth="1"/>
    <col min="10493" max="10493" width="11.625" style="2" customWidth="1"/>
    <col min="10494" max="10494" width="11" style="2" customWidth="1"/>
    <col min="10495" max="10495" width="9.75" style="2" customWidth="1"/>
    <col min="10496" max="10505" width="0" style="2" hidden="1" customWidth="1"/>
    <col min="10506" max="10742" width="9" style="2"/>
    <col min="10743" max="10743" width="0" style="2" hidden="1" customWidth="1"/>
    <col min="10744" max="10744" width="6.625" style="2" customWidth="1"/>
    <col min="10745" max="10745" width="12.875" style="2" customWidth="1"/>
    <col min="10746" max="10746" width="6.625" style="2" customWidth="1"/>
    <col min="10747" max="10747" width="51.375" style="2" customWidth="1"/>
    <col min="10748" max="10748" width="11.375" style="2" customWidth="1"/>
    <col min="10749" max="10749" width="11.625" style="2" customWidth="1"/>
    <col min="10750" max="10750" width="11" style="2" customWidth="1"/>
    <col min="10751" max="10751" width="9.75" style="2" customWidth="1"/>
    <col min="10752" max="10761" width="0" style="2" hidden="1" customWidth="1"/>
    <col min="10762" max="10998" width="9" style="2"/>
    <col min="10999" max="10999" width="0" style="2" hidden="1" customWidth="1"/>
    <col min="11000" max="11000" width="6.625" style="2" customWidth="1"/>
    <col min="11001" max="11001" width="12.875" style="2" customWidth="1"/>
    <col min="11002" max="11002" width="6.625" style="2" customWidth="1"/>
    <col min="11003" max="11003" width="51.375" style="2" customWidth="1"/>
    <col min="11004" max="11004" width="11.375" style="2" customWidth="1"/>
    <col min="11005" max="11005" width="11.625" style="2" customWidth="1"/>
    <col min="11006" max="11006" width="11" style="2" customWidth="1"/>
    <col min="11007" max="11007" width="9.75" style="2" customWidth="1"/>
    <col min="11008" max="11017" width="0" style="2" hidden="1" customWidth="1"/>
    <col min="11018" max="11254" width="9" style="2"/>
    <col min="11255" max="11255" width="0" style="2" hidden="1" customWidth="1"/>
    <col min="11256" max="11256" width="6.625" style="2" customWidth="1"/>
    <col min="11257" max="11257" width="12.875" style="2" customWidth="1"/>
    <col min="11258" max="11258" width="6.625" style="2" customWidth="1"/>
    <col min="11259" max="11259" width="51.375" style="2" customWidth="1"/>
    <col min="11260" max="11260" width="11.375" style="2" customWidth="1"/>
    <col min="11261" max="11261" width="11.625" style="2" customWidth="1"/>
    <col min="11262" max="11262" width="11" style="2" customWidth="1"/>
    <col min="11263" max="11263" width="9.75" style="2" customWidth="1"/>
    <col min="11264" max="11273" width="0" style="2" hidden="1" customWidth="1"/>
    <col min="11274" max="11510" width="9" style="2"/>
    <col min="11511" max="11511" width="0" style="2" hidden="1" customWidth="1"/>
    <col min="11512" max="11512" width="6.625" style="2" customWidth="1"/>
    <col min="11513" max="11513" width="12.875" style="2" customWidth="1"/>
    <col min="11514" max="11514" width="6.625" style="2" customWidth="1"/>
    <col min="11515" max="11515" width="51.375" style="2" customWidth="1"/>
    <col min="11516" max="11516" width="11.375" style="2" customWidth="1"/>
    <col min="11517" max="11517" width="11.625" style="2" customWidth="1"/>
    <col min="11518" max="11518" width="11" style="2" customWidth="1"/>
    <col min="11519" max="11519" width="9.75" style="2" customWidth="1"/>
    <col min="11520" max="11529" width="0" style="2" hidden="1" customWidth="1"/>
    <col min="11530" max="11766" width="9" style="2"/>
    <col min="11767" max="11767" width="0" style="2" hidden="1" customWidth="1"/>
    <col min="11768" max="11768" width="6.625" style="2" customWidth="1"/>
    <col min="11769" max="11769" width="12.875" style="2" customWidth="1"/>
    <col min="11770" max="11770" width="6.625" style="2" customWidth="1"/>
    <col min="11771" max="11771" width="51.375" style="2" customWidth="1"/>
    <col min="11772" max="11772" width="11.375" style="2" customWidth="1"/>
    <col min="11773" max="11773" width="11.625" style="2" customWidth="1"/>
    <col min="11774" max="11774" width="11" style="2" customWidth="1"/>
    <col min="11775" max="11775" width="9.75" style="2" customWidth="1"/>
    <col min="11776" max="11785" width="0" style="2" hidden="1" customWidth="1"/>
    <col min="11786" max="12022" width="9" style="2"/>
    <col min="12023" max="12023" width="0" style="2" hidden="1" customWidth="1"/>
    <col min="12024" max="12024" width="6.625" style="2" customWidth="1"/>
    <col min="12025" max="12025" width="12.875" style="2" customWidth="1"/>
    <col min="12026" max="12026" width="6.625" style="2" customWidth="1"/>
    <col min="12027" max="12027" width="51.375" style="2" customWidth="1"/>
    <col min="12028" max="12028" width="11.375" style="2" customWidth="1"/>
    <col min="12029" max="12029" width="11.625" style="2" customWidth="1"/>
    <col min="12030" max="12030" width="11" style="2" customWidth="1"/>
    <col min="12031" max="12031" width="9.75" style="2" customWidth="1"/>
    <col min="12032" max="12041" width="0" style="2" hidden="1" customWidth="1"/>
    <col min="12042" max="12278" width="9" style="2"/>
    <col min="12279" max="12279" width="0" style="2" hidden="1" customWidth="1"/>
    <col min="12280" max="12280" width="6.625" style="2" customWidth="1"/>
    <col min="12281" max="12281" width="12.875" style="2" customWidth="1"/>
    <col min="12282" max="12282" width="6.625" style="2" customWidth="1"/>
    <col min="12283" max="12283" width="51.375" style="2" customWidth="1"/>
    <col min="12284" max="12284" width="11.375" style="2" customWidth="1"/>
    <col min="12285" max="12285" width="11.625" style="2" customWidth="1"/>
    <col min="12286" max="12286" width="11" style="2" customWidth="1"/>
    <col min="12287" max="12287" width="9.75" style="2" customWidth="1"/>
    <col min="12288" max="12297" width="0" style="2" hidden="1" customWidth="1"/>
    <col min="12298" max="12534" width="9" style="2"/>
    <col min="12535" max="12535" width="0" style="2" hidden="1" customWidth="1"/>
    <col min="12536" max="12536" width="6.625" style="2" customWidth="1"/>
    <col min="12537" max="12537" width="12.875" style="2" customWidth="1"/>
    <col min="12538" max="12538" width="6.625" style="2" customWidth="1"/>
    <col min="12539" max="12539" width="51.375" style="2" customWidth="1"/>
    <col min="12540" max="12540" width="11.375" style="2" customWidth="1"/>
    <col min="12541" max="12541" width="11.625" style="2" customWidth="1"/>
    <col min="12542" max="12542" width="11" style="2" customWidth="1"/>
    <col min="12543" max="12543" width="9.75" style="2" customWidth="1"/>
    <col min="12544" max="12553" width="0" style="2" hidden="1" customWidth="1"/>
    <col min="12554" max="12790" width="9" style="2"/>
    <col min="12791" max="12791" width="0" style="2" hidden="1" customWidth="1"/>
    <col min="12792" max="12792" width="6.625" style="2" customWidth="1"/>
    <col min="12793" max="12793" width="12.875" style="2" customWidth="1"/>
    <col min="12794" max="12794" width="6.625" style="2" customWidth="1"/>
    <col min="12795" max="12795" width="51.375" style="2" customWidth="1"/>
    <col min="12796" max="12796" width="11.375" style="2" customWidth="1"/>
    <col min="12797" max="12797" width="11.625" style="2" customWidth="1"/>
    <col min="12798" max="12798" width="11" style="2" customWidth="1"/>
    <col min="12799" max="12799" width="9.75" style="2" customWidth="1"/>
    <col min="12800" max="12809" width="0" style="2" hidden="1" customWidth="1"/>
    <col min="12810" max="13046" width="9" style="2"/>
    <col min="13047" max="13047" width="0" style="2" hidden="1" customWidth="1"/>
    <col min="13048" max="13048" width="6.625" style="2" customWidth="1"/>
    <col min="13049" max="13049" width="12.875" style="2" customWidth="1"/>
    <col min="13050" max="13050" width="6.625" style="2" customWidth="1"/>
    <col min="13051" max="13051" width="51.375" style="2" customWidth="1"/>
    <col min="13052" max="13052" width="11.375" style="2" customWidth="1"/>
    <col min="13053" max="13053" width="11.625" style="2" customWidth="1"/>
    <col min="13054" max="13054" width="11" style="2" customWidth="1"/>
    <col min="13055" max="13055" width="9.75" style="2" customWidth="1"/>
    <col min="13056" max="13065" width="0" style="2" hidden="1" customWidth="1"/>
    <col min="13066" max="13302" width="9" style="2"/>
    <col min="13303" max="13303" width="0" style="2" hidden="1" customWidth="1"/>
    <col min="13304" max="13304" width="6.625" style="2" customWidth="1"/>
    <col min="13305" max="13305" width="12.875" style="2" customWidth="1"/>
    <col min="13306" max="13306" width="6.625" style="2" customWidth="1"/>
    <col min="13307" max="13307" width="51.375" style="2" customWidth="1"/>
    <col min="13308" max="13308" width="11.375" style="2" customWidth="1"/>
    <col min="13309" max="13309" width="11.625" style="2" customWidth="1"/>
    <col min="13310" max="13310" width="11" style="2" customWidth="1"/>
    <col min="13311" max="13311" width="9.75" style="2" customWidth="1"/>
    <col min="13312" max="13321" width="0" style="2" hidden="1" customWidth="1"/>
    <col min="13322" max="13558" width="9" style="2"/>
    <col min="13559" max="13559" width="0" style="2" hidden="1" customWidth="1"/>
    <col min="13560" max="13560" width="6.625" style="2" customWidth="1"/>
    <col min="13561" max="13561" width="12.875" style="2" customWidth="1"/>
    <col min="13562" max="13562" width="6.625" style="2" customWidth="1"/>
    <col min="13563" max="13563" width="51.375" style="2" customWidth="1"/>
    <col min="13564" max="13564" width="11.375" style="2" customWidth="1"/>
    <col min="13565" max="13565" width="11.625" style="2" customWidth="1"/>
    <col min="13566" max="13566" width="11" style="2" customWidth="1"/>
    <col min="13567" max="13567" width="9.75" style="2" customWidth="1"/>
    <col min="13568" max="13577" width="0" style="2" hidden="1" customWidth="1"/>
    <col min="13578" max="13814" width="9" style="2"/>
    <col min="13815" max="13815" width="0" style="2" hidden="1" customWidth="1"/>
    <col min="13816" max="13816" width="6.625" style="2" customWidth="1"/>
    <col min="13817" max="13817" width="12.875" style="2" customWidth="1"/>
    <col min="13818" max="13818" width="6.625" style="2" customWidth="1"/>
    <col min="13819" max="13819" width="51.375" style="2" customWidth="1"/>
    <col min="13820" max="13820" width="11.375" style="2" customWidth="1"/>
    <col min="13821" max="13821" width="11.625" style="2" customWidth="1"/>
    <col min="13822" max="13822" width="11" style="2" customWidth="1"/>
    <col min="13823" max="13823" width="9.75" style="2" customWidth="1"/>
    <col min="13824" max="13833" width="0" style="2" hidden="1" customWidth="1"/>
    <col min="13834" max="14070" width="9" style="2"/>
    <col min="14071" max="14071" width="0" style="2" hidden="1" customWidth="1"/>
    <col min="14072" max="14072" width="6.625" style="2" customWidth="1"/>
    <col min="14073" max="14073" width="12.875" style="2" customWidth="1"/>
    <col min="14074" max="14074" width="6.625" style="2" customWidth="1"/>
    <col min="14075" max="14075" width="51.375" style="2" customWidth="1"/>
    <col min="14076" max="14076" width="11.375" style="2" customWidth="1"/>
    <col min="14077" max="14077" width="11.625" style="2" customWidth="1"/>
    <col min="14078" max="14078" width="11" style="2" customWidth="1"/>
    <col min="14079" max="14079" width="9.75" style="2" customWidth="1"/>
    <col min="14080" max="14089" width="0" style="2" hidden="1" customWidth="1"/>
    <col min="14090" max="14326" width="9" style="2"/>
    <col min="14327" max="14327" width="0" style="2" hidden="1" customWidth="1"/>
    <col min="14328" max="14328" width="6.625" style="2" customWidth="1"/>
    <col min="14329" max="14329" width="12.875" style="2" customWidth="1"/>
    <col min="14330" max="14330" width="6.625" style="2" customWidth="1"/>
    <col min="14331" max="14331" width="51.375" style="2" customWidth="1"/>
    <col min="14332" max="14332" width="11.375" style="2" customWidth="1"/>
    <col min="14333" max="14333" width="11.625" style="2" customWidth="1"/>
    <col min="14334" max="14334" width="11" style="2" customWidth="1"/>
    <col min="14335" max="14335" width="9.75" style="2" customWidth="1"/>
    <col min="14336" max="14345" width="0" style="2" hidden="1" customWidth="1"/>
    <col min="14346" max="14582" width="9" style="2"/>
    <col min="14583" max="14583" width="0" style="2" hidden="1" customWidth="1"/>
    <col min="14584" max="14584" width="6.625" style="2" customWidth="1"/>
    <col min="14585" max="14585" width="12.875" style="2" customWidth="1"/>
    <col min="14586" max="14586" width="6.625" style="2" customWidth="1"/>
    <col min="14587" max="14587" width="51.375" style="2" customWidth="1"/>
    <col min="14588" max="14588" width="11.375" style="2" customWidth="1"/>
    <col min="14589" max="14589" width="11.625" style="2" customWidth="1"/>
    <col min="14590" max="14590" width="11" style="2" customWidth="1"/>
    <col min="14591" max="14591" width="9.75" style="2" customWidth="1"/>
    <col min="14592" max="14601" width="0" style="2" hidden="1" customWidth="1"/>
    <col min="14602" max="14838" width="9" style="2"/>
    <col min="14839" max="14839" width="0" style="2" hidden="1" customWidth="1"/>
    <col min="14840" max="14840" width="6.625" style="2" customWidth="1"/>
    <col min="14841" max="14841" width="12.875" style="2" customWidth="1"/>
    <col min="14842" max="14842" width="6.625" style="2" customWidth="1"/>
    <col min="14843" max="14843" width="51.375" style="2" customWidth="1"/>
    <col min="14844" max="14844" width="11.375" style="2" customWidth="1"/>
    <col min="14845" max="14845" width="11.625" style="2" customWidth="1"/>
    <col min="14846" max="14846" width="11" style="2" customWidth="1"/>
    <col min="14847" max="14847" width="9.75" style="2" customWidth="1"/>
    <col min="14848" max="14857" width="0" style="2" hidden="1" customWidth="1"/>
    <col min="14858" max="15094" width="9" style="2"/>
    <col min="15095" max="15095" width="0" style="2" hidden="1" customWidth="1"/>
    <col min="15096" max="15096" width="6.625" style="2" customWidth="1"/>
    <col min="15097" max="15097" width="12.875" style="2" customWidth="1"/>
    <col min="15098" max="15098" width="6.625" style="2" customWidth="1"/>
    <col min="15099" max="15099" width="51.375" style="2" customWidth="1"/>
    <col min="15100" max="15100" width="11.375" style="2" customWidth="1"/>
    <col min="15101" max="15101" width="11.625" style="2" customWidth="1"/>
    <col min="15102" max="15102" width="11" style="2" customWidth="1"/>
    <col min="15103" max="15103" width="9.75" style="2" customWidth="1"/>
    <col min="15104" max="15113" width="0" style="2" hidden="1" customWidth="1"/>
    <col min="15114" max="15350" width="9" style="2"/>
    <col min="15351" max="15351" width="0" style="2" hidden="1" customWidth="1"/>
    <col min="15352" max="15352" width="6.625" style="2" customWidth="1"/>
    <col min="15353" max="15353" width="12.875" style="2" customWidth="1"/>
    <col min="15354" max="15354" width="6.625" style="2" customWidth="1"/>
    <col min="15355" max="15355" width="51.375" style="2" customWidth="1"/>
    <col min="15356" max="15356" width="11.375" style="2" customWidth="1"/>
    <col min="15357" max="15357" width="11.625" style="2" customWidth="1"/>
    <col min="15358" max="15358" width="11" style="2" customWidth="1"/>
    <col min="15359" max="15359" width="9.75" style="2" customWidth="1"/>
    <col min="15360" max="15369" width="0" style="2" hidden="1" customWidth="1"/>
    <col min="15370" max="15606" width="9" style="2"/>
    <col min="15607" max="15607" width="0" style="2" hidden="1" customWidth="1"/>
    <col min="15608" max="15608" width="6.625" style="2" customWidth="1"/>
    <col min="15609" max="15609" width="12.875" style="2" customWidth="1"/>
    <col min="15610" max="15610" width="6.625" style="2" customWidth="1"/>
    <col min="15611" max="15611" width="51.375" style="2" customWidth="1"/>
    <col min="15612" max="15612" width="11.375" style="2" customWidth="1"/>
    <col min="15613" max="15613" width="11.625" style="2" customWidth="1"/>
    <col min="15614" max="15614" width="11" style="2" customWidth="1"/>
    <col min="15615" max="15615" width="9.75" style="2" customWidth="1"/>
    <col min="15616" max="15625" width="0" style="2" hidden="1" customWidth="1"/>
    <col min="15626" max="15862" width="9" style="2"/>
    <col min="15863" max="15863" width="0" style="2" hidden="1" customWidth="1"/>
    <col min="15864" max="15864" width="6.625" style="2" customWidth="1"/>
    <col min="15865" max="15865" width="12.875" style="2" customWidth="1"/>
    <col min="15866" max="15866" width="6.625" style="2" customWidth="1"/>
    <col min="15867" max="15867" width="51.375" style="2" customWidth="1"/>
    <col min="15868" max="15868" width="11.375" style="2" customWidth="1"/>
    <col min="15869" max="15869" width="11.625" style="2" customWidth="1"/>
    <col min="15870" max="15870" width="11" style="2" customWidth="1"/>
    <col min="15871" max="15871" width="9.75" style="2" customWidth="1"/>
    <col min="15872" max="15881" width="0" style="2" hidden="1" customWidth="1"/>
    <col min="15882" max="16118" width="9" style="2"/>
    <col min="16119" max="16119" width="0" style="2" hidden="1" customWidth="1"/>
    <col min="16120" max="16120" width="6.625" style="2" customWidth="1"/>
    <col min="16121" max="16121" width="12.875" style="2" customWidth="1"/>
    <col min="16122" max="16122" width="6.625" style="2" customWidth="1"/>
    <col min="16123" max="16123" width="51.375" style="2" customWidth="1"/>
    <col min="16124" max="16124" width="11.375" style="2" customWidth="1"/>
    <col min="16125" max="16125" width="11.625" style="2" customWidth="1"/>
    <col min="16126" max="16126" width="11" style="2" customWidth="1"/>
    <col min="16127" max="16127" width="9.75" style="2" customWidth="1"/>
    <col min="16128" max="16137" width="0" style="2" hidden="1" customWidth="1"/>
    <col min="16138" max="16384" width="9" style="2"/>
  </cols>
  <sheetData>
    <row r="1" spans="2:10" ht="16.5" x14ac:dyDescent="0.25">
      <c r="E1" s="3" t="s">
        <v>149</v>
      </c>
      <c r="F1" s="29"/>
      <c r="G1" s="29"/>
      <c r="H1" s="29"/>
    </row>
    <row r="2" spans="2:10" ht="16.5" x14ac:dyDescent="0.25">
      <c r="E2" s="3" t="s">
        <v>72</v>
      </c>
      <c r="F2" s="29"/>
      <c r="G2" s="29"/>
      <c r="H2" s="29"/>
    </row>
    <row r="3" spans="2:10" ht="16.5" x14ac:dyDescent="0.25">
      <c r="E3" s="3" t="s">
        <v>73</v>
      </c>
      <c r="F3" s="29"/>
      <c r="G3" s="29"/>
      <c r="H3" s="29"/>
    </row>
    <row r="4" spans="2:10" ht="16.5" x14ac:dyDescent="0.25">
      <c r="E4" s="3"/>
      <c r="F4" s="109" t="s">
        <v>150</v>
      </c>
      <c r="G4" s="109"/>
      <c r="H4" s="109"/>
      <c r="I4" s="110"/>
    </row>
    <row r="5" spans="2:10" ht="16.149999999999999" customHeight="1" x14ac:dyDescent="0.25">
      <c r="E5" s="108"/>
      <c r="F5" s="108"/>
      <c r="G5" s="108"/>
      <c r="H5" s="108"/>
    </row>
    <row r="6" spans="2:10" ht="16.5" x14ac:dyDescent="0.25">
      <c r="B6" s="100" t="s">
        <v>0</v>
      </c>
      <c r="C6" s="100"/>
      <c r="D6" s="100"/>
      <c r="E6" s="100"/>
      <c r="F6" s="100"/>
      <c r="G6" s="100"/>
      <c r="H6" s="100"/>
      <c r="I6" s="100"/>
    </row>
    <row r="7" spans="2:10" ht="18" customHeight="1" x14ac:dyDescent="0.25">
      <c r="B7" s="100" t="s">
        <v>68</v>
      </c>
      <c r="C7" s="100"/>
      <c r="D7" s="100"/>
      <c r="E7" s="100"/>
      <c r="F7" s="100"/>
      <c r="G7" s="100"/>
      <c r="H7" s="100"/>
      <c r="I7" s="100"/>
    </row>
    <row r="8" spans="2:10" s="5" customFormat="1" ht="18" customHeight="1" x14ac:dyDescent="0.25">
      <c r="B8" s="100" t="s">
        <v>1</v>
      </c>
      <c r="C8" s="100"/>
      <c r="D8" s="100"/>
      <c r="E8" s="100"/>
      <c r="F8" s="100"/>
      <c r="G8" s="100"/>
      <c r="H8" s="100"/>
      <c r="I8" s="100"/>
    </row>
    <row r="9" spans="2:10" s="5" customFormat="1" ht="18" customHeight="1" x14ac:dyDescent="0.25">
      <c r="B9" s="100" t="s">
        <v>2</v>
      </c>
      <c r="C9" s="100"/>
      <c r="D9" s="100"/>
      <c r="E9" s="100"/>
      <c r="F9" s="100"/>
      <c r="G9" s="100"/>
      <c r="H9" s="100"/>
      <c r="I9" s="100"/>
    </row>
    <row r="10" spans="2:10" s="5" customFormat="1" ht="15.75" hidden="1" customHeight="1" x14ac:dyDescent="0.25">
      <c r="B10" s="100"/>
      <c r="C10" s="100"/>
      <c r="D10" s="100"/>
      <c r="E10" s="100"/>
      <c r="F10" s="100"/>
      <c r="G10" s="100"/>
      <c r="H10" s="100"/>
      <c r="I10" s="31"/>
    </row>
    <row r="11" spans="2:10" s="5" customFormat="1" ht="15.75" customHeight="1" x14ac:dyDescent="0.25">
      <c r="B11" s="26"/>
      <c r="C11" s="26"/>
      <c r="D11" s="26"/>
      <c r="E11" s="26"/>
      <c r="F11" s="26"/>
      <c r="G11" s="26"/>
      <c r="H11" s="26"/>
      <c r="I11" s="31"/>
    </row>
    <row r="12" spans="2:10" ht="16.5" x14ac:dyDescent="0.25">
      <c r="B12" s="4"/>
      <c r="C12" s="4"/>
      <c r="D12" s="4"/>
      <c r="E12" s="3"/>
      <c r="F12" s="32"/>
      <c r="G12" s="32"/>
      <c r="I12" s="32" t="s">
        <v>74</v>
      </c>
    </row>
    <row r="13" spans="2:10" ht="16.5" customHeight="1" x14ac:dyDescent="0.25">
      <c r="B13" s="101" t="s">
        <v>3</v>
      </c>
      <c r="C13" s="101"/>
      <c r="D13" s="101"/>
      <c r="E13" s="103" t="s">
        <v>4</v>
      </c>
      <c r="F13" s="103" t="s">
        <v>44</v>
      </c>
      <c r="G13" s="105" t="s">
        <v>5</v>
      </c>
      <c r="H13" s="106"/>
      <c r="I13" s="107"/>
    </row>
    <row r="14" spans="2:10" ht="15.75" customHeight="1" x14ac:dyDescent="0.25">
      <c r="B14" s="103" t="s">
        <v>6</v>
      </c>
      <c r="C14" s="103" t="s">
        <v>7</v>
      </c>
      <c r="D14" s="103" t="s">
        <v>8</v>
      </c>
      <c r="E14" s="103"/>
      <c r="F14" s="103"/>
      <c r="G14" s="103" t="s">
        <v>9</v>
      </c>
      <c r="H14" s="103" t="s">
        <v>10</v>
      </c>
      <c r="I14" s="104" t="s">
        <v>65</v>
      </c>
      <c r="J14" s="102"/>
    </row>
    <row r="15" spans="2:10" ht="146.25" customHeight="1" x14ac:dyDescent="0.25">
      <c r="B15" s="103"/>
      <c r="C15" s="103"/>
      <c r="D15" s="103"/>
      <c r="E15" s="103"/>
      <c r="F15" s="103"/>
      <c r="G15" s="103"/>
      <c r="H15" s="103"/>
      <c r="I15" s="104"/>
      <c r="J15" s="102"/>
    </row>
    <row r="16" spans="2:10" ht="17.25" customHeight="1" x14ac:dyDescent="0.25">
      <c r="B16" s="21">
        <v>1</v>
      </c>
      <c r="C16" s="21">
        <v>2</v>
      </c>
      <c r="D16" s="21">
        <v>3</v>
      </c>
      <c r="E16" s="21">
        <v>4</v>
      </c>
      <c r="F16" s="21">
        <v>5</v>
      </c>
      <c r="G16" s="21">
        <v>6</v>
      </c>
      <c r="H16" s="21">
        <v>7</v>
      </c>
      <c r="I16" s="23">
        <v>8</v>
      </c>
    </row>
    <row r="17" spans="1:9" s="6" customFormat="1" ht="26.25" customHeight="1" x14ac:dyDescent="0.25">
      <c r="A17" s="12"/>
      <c r="B17" s="114" t="s">
        <v>11</v>
      </c>
      <c r="C17" s="114"/>
      <c r="D17" s="114"/>
      <c r="E17" s="114"/>
      <c r="F17" s="18">
        <f t="shared" ref="F17:F27" si="0">G17+H17+I17</f>
        <v>1026737.7999999999</v>
      </c>
      <c r="G17" s="18">
        <f>SUM(G40+G18)</f>
        <v>223430.6</v>
      </c>
      <c r="H17" s="18">
        <f>SUM(H40+H18)</f>
        <v>723045.2</v>
      </c>
      <c r="I17" s="18">
        <f>SUM(I40+I18)</f>
        <v>80262</v>
      </c>
    </row>
    <row r="18" spans="1:9" s="6" customFormat="1" ht="24.75" customHeight="1" x14ac:dyDescent="0.25">
      <c r="A18" s="12"/>
      <c r="B18" s="115" t="s">
        <v>12</v>
      </c>
      <c r="C18" s="116"/>
      <c r="D18" s="116"/>
      <c r="E18" s="117"/>
      <c r="F18" s="18">
        <f>G18+H18+I18</f>
        <v>102863.2</v>
      </c>
      <c r="G18" s="18">
        <f>G19+G31+G34+G28</f>
        <v>47806.5</v>
      </c>
      <c r="H18" s="18">
        <f>H19+H31+H34</f>
        <v>55056.7</v>
      </c>
      <c r="I18" s="18"/>
    </row>
    <row r="19" spans="1:9" s="6" customFormat="1" ht="24" customHeight="1" x14ac:dyDescent="0.25">
      <c r="A19" s="12"/>
      <c r="B19" s="7" t="s">
        <v>19</v>
      </c>
      <c r="C19" s="27"/>
      <c r="D19" s="27"/>
      <c r="E19" s="80" t="s">
        <v>20</v>
      </c>
      <c r="F19" s="18">
        <f t="shared" si="0"/>
        <v>34006.5</v>
      </c>
      <c r="G19" s="18">
        <f>G20+G24</f>
        <v>34006.5</v>
      </c>
      <c r="H19" s="18"/>
      <c r="I19" s="18"/>
    </row>
    <row r="20" spans="1:9" s="6" customFormat="1" ht="26.25" customHeight="1" x14ac:dyDescent="0.25">
      <c r="A20" s="12"/>
      <c r="B20" s="7" t="s">
        <v>63</v>
      </c>
      <c r="C20" s="7"/>
      <c r="D20" s="7"/>
      <c r="E20" s="80" t="s">
        <v>64</v>
      </c>
      <c r="F20" s="19">
        <f t="shared" si="0"/>
        <v>15380</v>
      </c>
      <c r="G20" s="18">
        <f>SUM(G21:G23)</f>
        <v>15380</v>
      </c>
      <c r="H20" s="18"/>
      <c r="I20" s="18"/>
    </row>
    <row r="21" spans="1:9" s="6" customFormat="1" ht="26.25" customHeight="1" x14ac:dyDescent="0.25">
      <c r="A21" s="12"/>
      <c r="B21" s="24" t="s">
        <v>63</v>
      </c>
      <c r="C21" s="24" t="s">
        <v>76</v>
      </c>
      <c r="D21" s="24" t="s">
        <v>17</v>
      </c>
      <c r="E21" s="28" t="s">
        <v>77</v>
      </c>
      <c r="F21" s="20">
        <f t="shared" si="0"/>
        <v>500</v>
      </c>
      <c r="G21" s="20">
        <v>500</v>
      </c>
      <c r="H21" s="20"/>
      <c r="I21" s="20"/>
    </row>
    <row r="22" spans="1:9" s="6" customFormat="1" ht="26.25" customHeight="1" x14ac:dyDescent="0.25">
      <c r="A22" s="12"/>
      <c r="B22" s="24" t="s">
        <v>63</v>
      </c>
      <c r="C22" s="24" t="s">
        <v>76</v>
      </c>
      <c r="D22" s="24" t="s">
        <v>17</v>
      </c>
      <c r="E22" s="28" t="s">
        <v>132</v>
      </c>
      <c r="F22" s="20">
        <f t="shared" si="0"/>
        <v>14280</v>
      </c>
      <c r="G22" s="20">
        <v>14280</v>
      </c>
      <c r="H22" s="20"/>
      <c r="I22" s="20"/>
    </row>
    <row r="23" spans="1:9" s="6" customFormat="1" ht="26.25" customHeight="1" x14ac:dyDescent="0.25">
      <c r="A23" s="12"/>
      <c r="B23" s="24" t="s">
        <v>63</v>
      </c>
      <c r="C23" s="24" t="s">
        <v>76</v>
      </c>
      <c r="D23" s="24" t="s">
        <v>17</v>
      </c>
      <c r="E23" s="28" t="s">
        <v>70</v>
      </c>
      <c r="F23" s="20">
        <f t="shared" si="0"/>
        <v>600</v>
      </c>
      <c r="G23" s="20">
        <v>600</v>
      </c>
      <c r="H23" s="20"/>
      <c r="I23" s="20"/>
    </row>
    <row r="24" spans="1:9" s="6" customFormat="1" ht="26.25" customHeight="1" x14ac:dyDescent="0.25">
      <c r="A24" s="12"/>
      <c r="B24" s="35" t="s">
        <v>21</v>
      </c>
      <c r="C24" s="35"/>
      <c r="D24" s="35"/>
      <c r="E24" s="81" t="s">
        <v>22</v>
      </c>
      <c r="F24" s="19">
        <f t="shared" si="0"/>
        <v>18626.5</v>
      </c>
      <c r="G24" s="18">
        <f>G26+G25+G27</f>
        <v>18626.5</v>
      </c>
      <c r="H24" s="20"/>
      <c r="I24" s="20"/>
    </row>
    <row r="25" spans="1:9" s="6" customFormat="1" ht="59.25" customHeight="1" x14ac:dyDescent="0.25">
      <c r="A25" s="12"/>
      <c r="B25" s="79" t="s">
        <v>21</v>
      </c>
      <c r="C25" s="24" t="s">
        <v>123</v>
      </c>
      <c r="D25" s="79" t="s">
        <v>17</v>
      </c>
      <c r="E25" s="83" t="s">
        <v>130</v>
      </c>
      <c r="F25" s="20">
        <f t="shared" si="0"/>
        <v>1168</v>
      </c>
      <c r="G25" s="34">
        <f>100+1068</f>
        <v>1168</v>
      </c>
      <c r="H25" s="20"/>
      <c r="I25" s="20"/>
    </row>
    <row r="26" spans="1:9" s="6" customFormat="1" ht="33" x14ac:dyDescent="0.25">
      <c r="A26" s="12"/>
      <c r="B26" s="79" t="s">
        <v>21</v>
      </c>
      <c r="C26" s="24" t="s">
        <v>123</v>
      </c>
      <c r="D26" s="79" t="s">
        <v>17</v>
      </c>
      <c r="E26" s="83" t="s">
        <v>124</v>
      </c>
      <c r="F26" s="34">
        <f t="shared" si="0"/>
        <v>7000</v>
      </c>
      <c r="G26" s="34">
        <f>2000+5000</f>
        <v>7000</v>
      </c>
      <c r="H26" s="20"/>
      <c r="I26" s="20"/>
    </row>
    <row r="27" spans="1:9" s="6" customFormat="1" ht="33" x14ac:dyDescent="0.25">
      <c r="A27" s="12"/>
      <c r="B27" s="79" t="s">
        <v>21</v>
      </c>
      <c r="C27" s="24" t="s">
        <v>123</v>
      </c>
      <c r="D27" s="79" t="s">
        <v>17</v>
      </c>
      <c r="E27" s="83" t="s">
        <v>131</v>
      </c>
      <c r="F27" s="34">
        <f t="shared" si="0"/>
        <v>10458.5</v>
      </c>
      <c r="G27" s="34">
        <v>10458.5</v>
      </c>
      <c r="H27" s="20"/>
      <c r="I27" s="20"/>
    </row>
    <row r="28" spans="1:9" s="6" customFormat="1" ht="16.5" x14ac:dyDescent="0.25">
      <c r="A28" s="12"/>
      <c r="B28" s="7" t="s">
        <v>23</v>
      </c>
      <c r="C28" s="7"/>
      <c r="D28" s="7"/>
      <c r="E28" s="80" t="s">
        <v>24</v>
      </c>
      <c r="F28" s="37">
        <f>G28+H28+I28</f>
        <v>2000</v>
      </c>
      <c r="G28" s="37">
        <f>G29</f>
        <v>2000</v>
      </c>
      <c r="H28" s="20"/>
      <c r="I28" s="20"/>
    </row>
    <row r="29" spans="1:9" s="6" customFormat="1" ht="18" customHeight="1" x14ac:dyDescent="0.25">
      <c r="A29" s="12"/>
      <c r="B29" s="7" t="s">
        <v>27</v>
      </c>
      <c r="C29" s="7"/>
      <c r="D29" s="7"/>
      <c r="E29" s="86" t="s">
        <v>28</v>
      </c>
      <c r="F29" s="37">
        <f>SUM(G29:I29)</f>
        <v>2000</v>
      </c>
      <c r="G29" s="37">
        <f>G30</f>
        <v>2000</v>
      </c>
      <c r="H29" s="20"/>
      <c r="I29" s="20"/>
    </row>
    <row r="30" spans="1:9" s="6" customFormat="1" ht="61.5" customHeight="1" x14ac:dyDescent="0.25">
      <c r="A30" s="12"/>
      <c r="B30" s="24" t="s">
        <v>27</v>
      </c>
      <c r="C30" s="24" t="s">
        <v>134</v>
      </c>
      <c r="D30" s="24" t="s">
        <v>17</v>
      </c>
      <c r="E30" s="28" t="s">
        <v>145</v>
      </c>
      <c r="F30" s="34">
        <f>G30+H30+I30</f>
        <v>2000</v>
      </c>
      <c r="G30" s="34">
        <v>2000</v>
      </c>
      <c r="H30" s="20"/>
      <c r="I30" s="20"/>
    </row>
    <row r="31" spans="1:9" s="10" customFormat="1" ht="27.75" customHeight="1" x14ac:dyDescent="0.25">
      <c r="A31" s="15"/>
      <c r="B31" s="35" t="s">
        <v>79</v>
      </c>
      <c r="C31" s="47"/>
      <c r="D31" s="47"/>
      <c r="E31" s="81" t="s">
        <v>80</v>
      </c>
      <c r="F31" s="37">
        <f t="shared" ref="F31:F33" si="1">G31+H31+I31</f>
        <v>7000</v>
      </c>
      <c r="G31" s="37">
        <f>G32</f>
        <v>7000</v>
      </c>
      <c r="H31" s="37"/>
      <c r="I31" s="37"/>
    </row>
    <row r="32" spans="1:9" s="10" customFormat="1" ht="21" customHeight="1" x14ac:dyDescent="0.25">
      <c r="A32" s="15"/>
      <c r="B32" s="48" t="s">
        <v>81</v>
      </c>
      <c r="C32" s="49"/>
      <c r="D32" s="50"/>
      <c r="E32" s="51" t="s">
        <v>82</v>
      </c>
      <c r="F32" s="37">
        <f t="shared" si="1"/>
        <v>7000</v>
      </c>
      <c r="G32" s="37">
        <f>SUM(G33:G33)</f>
        <v>7000</v>
      </c>
      <c r="H32" s="37"/>
      <c r="I32" s="37"/>
    </row>
    <row r="33" spans="1:235" s="10" customFormat="1" ht="34.5" customHeight="1" x14ac:dyDescent="0.25">
      <c r="A33" s="15"/>
      <c r="B33" s="79" t="s">
        <v>81</v>
      </c>
      <c r="C33" s="52">
        <v>1410844100</v>
      </c>
      <c r="D33" s="79" t="s">
        <v>17</v>
      </c>
      <c r="E33" s="83" t="s">
        <v>83</v>
      </c>
      <c r="F33" s="34">
        <f t="shared" si="1"/>
        <v>7000</v>
      </c>
      <c r="G33" s="34">
        <f>7000</f>
        <v>7000</v>
      </c>
      <c r="H33" s="34"/>
      <c r="I33" s="42"/>
    </row>
    <row r="34" spans="1:235" ht="26.25" customHeight="1" x14ac:dyDescent="0.25">
      <c r="A34" s="45"/>
      <c r="B34" s="48" t="s">
        <v>37</v>
      </c>
      <c r="C34" s="49"/>
      <c r="D34" s="50"/>
      <c r="E34" s="53" t="s">
        <v>38</v>
      </c>
      <c r="F34" s="37">
        <f t="shared" ref="F34:F40" si="2">G34+H34+I34</f>
        <v>59856.7</v>
      </c>
      <c r="G34" s="37">
        <f>G35</f>
        <v>4800</v>
      </c>
      <c r="H34" s="37">
        <f>H35</f>
        <v>55056.7</v>
      </c>
      <c r="I34" s="37"/>
    </row>
    <row r="35" spans="1:235" ht="43.5" customHeight="1" x14ac:dyDescent="0.25">
      <c r="A35" s="45"/>
      <c r="B35" s="48" t="s">
        <v>39</v>
      </c>
      <c r="C35" s="49"/>
      <c r="D35" s="50"/>
      <c r="E35" s="54" t="s">
        <v>40</v>
      </c>
      <c r="F35" s="37">
        <f t="shared" si="2"/>
        <v>59856.7</v>
      </c>
      <c r="G35" s="37">
        <f>G36+G37+G38+G39</f>
        <v>4800</v>
      </c>
      <c r="H35" s="37">
        <f>H36+H37+H38+H39</f>
        <v>55056.7</v>
      </c>
      <c r="I35" s="37"/>
    </row>
    <row r="36" spans="1:235" ht="30.75" customHeight="1" x14ac:dyDescent="0.25">
      <c r="A36" s="45"/>
      <c r="B36" s="96" t="s">
        <v>39</v>
      </c>
      <c r="C36" s="82" t="s">
        <v>55</v>
      </c>
      <c r="D36" s="96" t="s">
        <v>17</v>
      </c>
      <c r="E36" s="121" t="s">
        <v>67</v>
      </c>
      <c r="F36" s="34">
        <f>G36+H36</f>
        <v>1000</v>
      </c>
      <c r="G36" s="34">
        <v>1000</v>
      </c>
      <c r="H36" s="37"/>
      <c r="I36" s="37"/>
    </row>
    <row r="37" spans="1:235" ht="35.25" customHeight="1" x14ac:dyDescent="0.25">
      <c r="A37" s="45"/>
      <c r="B37" s="96"/>
      <c r="C37" s="82" t="s">
        <v>56</v>
      </c>
      <c r="D37" s="96"/>
      <c r="E37" s="121"/>
      <c r="F37" s="34">
        <f>G37+H37</f>
        <v>55056.7</v>
      </c>
      <c r="G37" s="73"/>
      <c r="H37" s="34">
        <v>55056.7</v>
      </c>
      <c r="I37" s="46"/>
    </row>
    <row r="38" spans="1:235" ht="39" customHeight="1" x14ac:dyDescent="0.25">
      <c r="A38" s="45"/>
      <c r="B38" s="82" t="s">
        <v>39</v>
      </c>
      <c r="C38" s="82" t="s">
        <v>55</v>
      </c>
      <c r="D38" s="82" t="s">
        <v>17</v>
      </c>
      <c r="E38" s="84" t="s">
        <v>69</v>
      </c>
      <c r="F38" s="34">
        <f t="shared" ref="F38" si="3">G38+H38</f>
        <v>3500</v>
      </c>
      <c r="G38" s="34">
        <v>3500</v>
      </c>
      <c r="H38" s="34"/>
      <c r="I38" s="46"/>
    </row>
    <row r="39" spans="1:235" ht="39" customHeight="1" x14ac:dyDescent="0.25">
      <c r="A39" s="45"/>
      <c r="B39" s="79" t="s">
        <v>39</v>
      </c>
      <c r="C39" s="82" t="s">
        <v>84</v>
      </c>
      <c r="D39" s="79" t="s">
        <v>17</v>
      </c>
      <c r="E39" s="83" t="s">
        <v>85</v>
      </c>
      <c r="F39" s="34">
        <f t="shared" ref="F39" si="4">G39+H39+I39</f>
        <v>300</v>
      </c>
      <c r="G39" s="34">
        <v>300</v>
      </c>
      <c r="H39" s="34"/>
      <c r="I39" s="46"/>
    </row>
    <row r="40" spans="1:235" s="6" customFormat="1" ht="30.75" customHeight="1" x14ac:dyDescent="0.25">
      <c r="A40" s="12"/>
      <c r="B40" s="111" t="s">
        <v>29</v>
      </c>
      <c r="C40" s="111"/>
      <c r="D40" s="111"/>
      <c r="E40" s="111"/>
      <c r="F40" s="37">
        <f t="shared" si="2"/>
        <v>923874.6</v>
      </c>
      <c r="G40" s="37">
        <f>G41+G54+G60+G64+G88+G97+G101</f>
        <v>175624.1</v>
      </c>
      <c r="H40" s="37">
        <f>H41+H54+H60+H64+H88+H97+H101</f>
        <v>667988.5</v>
      </c>
      <c r="I40" s="37">
        <f>I41+I54+I60+I64+I88+I97+I101</f>
        <v>80262</v>
      </c>
    </row>
    <row r="41" spans="1:235" ht="28.5" customHeight="1" x14ac:dyDescent="0.25">
      <c r="A41" s="25"/>
      <c r="B41" s="35" t="s">
        <v>13</v>
      </c>
      <c r="C41" s="35"/>
      <c r="D41" s="56"/>
      <c r="E41" s="54" t="s">
        <v>14</v>
      </c>
      <c r="F41" s="37">
        <f t="shared" ref="F41:F49" si="5">G41+H41+I41</f>
        <v>570343.19999999995</v>
      </c>
      <c r="G41" s="37">
        <f>G42+G50</f>
        <v>74204.2</v>
      </c>
      <c r="H41" s="37">
        <f>H42+H50</f>
        <v>415877</v>
      </c>
      <c r="I41" s="37">
        <f>I42+I50</f>
        <v>80262</v>
      </c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</row>
    <row r="42" spans="1:235" s="5" customFormat="1" ht="33.75" customHeight="1" x14ac:dyDescent="0.25">
      <c r="A42" s="14"/>
      <c r="B42" s="48" t="s">
        <v>15</v>
      </c>
      <c r="C42" s="57"/>
      <c r="D42" s="57"/>
      <c r="E42" s="58" t="s">
        <v>16</v>
      </c>
      <c r="F42" s="37">
        <f t="shared" si="5"/>
        <v>549461.5</v>
      </c>
      <c r="G42" s="59">
        <f>SUM(G43:G49)</f>
        <v>53322.5</v>
      </c>
      <c r="H42" s="59">
        <f>SUM(H43:H49)</f>
        <v>415877</v>
      </c>
      <c r="I42" s="59">
        <f>SUM(I43:I49)</f>
        <v>80262</v>
      </c>
    </row>
    <row r="43" spans="1:235" s="5" customFormat="1" ht="26.25" hidden="1" customHeight="1" x14ac:dyDescent="0.25">
      <c r="A43" s="14"/>
      <c r="B43" s="79" t="s">
        <v>15</v>
      </c>
      <c r="C43" s="82" t="s">
        <v>30</v>
      </c>
      <c r="D43" s="79" t="s">
        <v>18</v>
      </c>
      <c r="E43" s="87"/>
      <c r="F43" s="34">
        <f t="shared" si="5"/>
        <v>0</v>
      </c>
      <c r="G43" s="39">
        <f>6000-3847.2-2152.8</f>
        <v>0</v>
      </c>
      <c r="H43" s="59"/>
      <c r="I43" s="39"/>
    </row>
    <row r="44" spans="1:235" s="5" customFormat="1" ht="27" customHeight="1" x14ac:dyDescent="0.25">
      <c r="A44" s="14"/>
      <c r="B44" s="94" t="s">
        <v>15</v>
      </c>
      <c r="C44" s="82" t="s">
        <v>30</v>
      </c>
      <c r="D44" s="94" t="s">
        <v>18</v>
      </c>
      <c r="E44" s="126" t="s">
        <v>43</v>
      </c>
      <c r="F44" s="34">
        <f t="shared" si="5"/>
        <v>106423.5</v>
      </c>
      <c r="G44" s="39">
        <v>26161.5</v>
      </c>
      <c r="H44" s="39"/>
      <c r="I44" s="39">
        <f>145000+80262-145000</f>
        <v>80262</v>
      </c>
    </row>
    <row r="45" spans="1:235" ht="25.5" customHeight="1" x14ac:dyDescent="0.25">
      <c r="A45" s="14"/>
      <c r="B45" s="94"/>
      <c r="C45" s="82" t="s">
        <v>66</v>
      </c>
      <c r="D45" s="94"/>
      <c r="E45" s="126"/>
      <c r="F45" s="34">
        <f t="shared" si="5"/>
        <v>26661</v>
      </c>
      <c r="G45" s="34">
        <f>13579+14161-1079</f>
        <v>26661</v>
      </c>
      <c r="H45" s="39"/>
      <c r="I45" s="46"/>
    </row>
    <row r="46" spans="1:235" ht="27" customHeight="1" x14ac:dyDescent="0.25">
      <c r="A46" s="14"/>
      <c r="B46" s="94"/>
      <c r="C46" s="82" t="s">
        <v>62</v>
      </c>
      <c r="D46" s="94"/>
      <c r="E46" s="126"/>
      <c r="F46" s="34">
        <f t="shared" si="5"/>
        <v>239949</v>
      </c>
      <c r="G46" s="34"/>
      <c r="H46" s="39">
        <v>239949</v>
      </c>
      <c r="I46" s="46"/>
    </row>
    <row r="47" spans="1:235" ht="27.75" customHeight="1" x14ac:dyDescent="0.25">
      <c r="A47" s="14"/>
      <c r="B47" s="94"/>
      <c r="C47" s="82" t="s">
        <v>54</v>
      </c>
      <c r="D47" s="94"/>
      <c r="E47" s="126"/>
      <c r="F47" s="34">
        <f t="shared" si="5"/>
        <v>36329</v>
      </c>
      <c r="G47" s="34"/>
      <c r="H47" s="39">
        <v>36329</v>
      </c>
      <c r="I47" s="46"/>
    </row>
    <row r="48" spans="1:235" ht="24.75" customHeight="1" x14ac:dyDescent="0.25">
      <c r="A48" s="14"/>
      <c r="B48" s="94"/>
      <c r="C48" s="82" t="s">
        <v>52</v>
      </c>
      <c r="D48" s="94"/>
      <c r="E48" s="126"/>
      <c r="F48" s="34">
        <f t="shared" si="5"/>
        <v>139599</v>
      </c>
      <c r="G48" s="34"/>
      <c r="H48" s="39">
        <v>139599</v>
      </c>
      <c r="I48" s="46"/>
    </row>
    <row r="49" spans="1:9" ht="36.75" customHeight="1" x14ac:dyDescent="0.25">
      <c r="A49" s="14"/>
      <c r="B49" s="79" t="s">
        <v>15</v>
      </c>
      <c r="C49" s="82" t="s">
        <v>30</v>
      </c>
      <c r="D49" s="79" t="s">
        <v>18</v>
      </c>
      <c r="E49" s="83" t="s">
        <v>78</v>
      </c>
      <c r="F49" s="34">
        <f t="shared" si="5"/>
        <v>500</v>
      </c>
      <c r="G49" s="34">
        <v>500</v>
      </c>
      <c r="H49" s="39"/>
      <c r="I49" s="46"/>
    </row>
    <row r="50" spans="1:9" ht="33" customHeight="1" x14ac:dyDescent="0.25">
      <c r="A50" s="13"/>
      <c r="B50" s="48" t="s">
        <v>87</v>
      </c>
      <c r="C50" s="85"/>
      <c r="D50" s="85"/>
      <c r="E50" s="81" t="s">
        <v>71</v>
      </c>
      <c r="F50" s="37">
        <f>G50+H50+I50</f>
        <v>20881.7</v>
      </c>
      <c r="G50" s="37">
        <f>SUM(G51:G53)</f>
        <v>20881.7</v>
      </c>
      <c r="H50" s="37"/>
      <c r="I50" s="37"/>
    </row>
    <row r="51" spans="1:9" ht="26.25" customHeight="1" x14ac:dyDescent="0.25">
      <c r="A51" s="13"/>
      <c r="B51" s="79" t="s">
        <v>87</v>
      </c>
      <c r="C51" s="79" t="s">
        <v>86</v>
      </c>
      <c r="D51" s="79" t="s">
        <v>18</v>
      </c>
      <c r="E51" s="83" t="s">
        <v>128</v>
      </c>
      <c r="F51" s="34">
        <f>G51+H51+I51</f>
        <v>17210.5</v>
      </c>
      <c r="G51" s="34">
        <f>6530-1068+11748.5</f>
        <v>17210.5</v>
      </c>
      <c r="H51" s="37"/>
      <c r="I51" s="60"/>
    </row>
    <row r="52" spans="1:9" ht="26.25" customHeight="1" x14ac:dyDescent="0.25">
      <c r="A52" s="13"/>
      <c r="B52" s="79" t="s">
        <v>87</v>
      </c>
      <c r="C52" s="79" t="s">
        <v>86</v>
      </c>
      <c r="D52" s="79" t="s">
        <v>18</v>
      </c>
      <c r="E52" s="83" t="s">
        <v>129</v>
      </c>
      <c r="F52" s="34">
        <f>G52+H52+I52</f>
        <v>3600</v>
      </c>
      <c r="G52" s="34">
        <f>100+3500</f>
        <v>3600</v>
      </c>
      <c r="H52" s="37"/>
      <c r="I52" s="60"/>
    </row>
    <row r="53" spans="1:9" ht="37.5" customHeight="1" x14ac:dyDescent="0.25">
      <c r="A53" s="13"/>
      <c r="B53" s="79" t="s">
        <v>87</v>
      </c>
      <c r="C53" s="79" t="s">
        <v>86</v>
      </c>
      <c r="D53" s="79" t="s">
        <v>18</v>
      </c>
      <c r="E53" s="83" t="s">
        <v>78</v>
      </c>
      <c r="F53" s="34">
        <f>G53+H53+I53</f>
        <v>71.2</v>
      </c>
      <c r="G53" s="34">
        <v>71.2</v>
      </c>
      <c r="H53" s="37"/>
      <c r="I53" s="60"/>
    </row>
    <row r="54" spans="1:9" ht="24.75" customHeight="1" x14ac:dyDescent="0.25">
      <c r="A54" s="13"/>
      <c r="B54" s="35" t="s">
        <v>19</v>
      </c>
      <c r="C54" s="79"/>
      <c r="D54" s="79"/>
      <c r="E54" s="81" t="s">
        <v>20</v>
      </c>
      <c r="F54" s="61">
        <f>SUM(G54:I54)</f>
        <v>179942.59999999998</v>
      </c>
      <c r="G54" s="37">
        <f>G55+G57</f>
        <v>42882.299999999996</v>
      </c>
      <c r="H54" s="37">
        <f>H55+H57</f>
        <v>137060.29999999999</v>
      </c>
      <c r="I54" s="37"/>
    </row>
    <row r="55" spans="1:9" ht="24.75" customHeight="1" x14ac:dyDescent="0.25">
      <c r="A55" s="13"/>
      <c r="B55" s="7" t="s">
        <v>63</v>
      </c>
      <c r="C55" s="7"/>
      <c r="D55" s="7"/>
      <c r="E55" s="80" t="s">
        <v>64</v>
      </c>
      <c r="F55" s="37">
        <f>G55+H55+I55</f>
        <v>9156.6</v>
      </c>
      <c r="G55" s="37">
        <f>G56</f>
        <v>9156.6</v>
      </c>
      <c r="H55" s="37"/>
      <c r="I55" s="37"/>
    </row>
    <row r="56" spans="1:9" ht="52.5" customHeight="1" x14ac:dyDescent="0.25">
      <c r="A56" s="13"/>
      <c r="B56" s="82" t="s">
        <v>63</v>
      </c>
      <c r="C56" s="79" t="s">
        <v>125</v>
      </c>
      <c r="D56" s="79" t="s">
        <v>18</v>
      </c>
      <c r="E56" s="84" t="s">
        <v>137</v>
      </c>
      <c r="F56" s="34">
        <f>G56+H56+I56</f>
        <v>9156.6</v>
      </c>
      <c r="G56" s="34">
        <f>8077.6+1079</f>
        <v>9156.6</v>
      </c>
      <c r="H56" s="37"/>
      <c r="I56" s="37"/>
    </row>
    <row r="57" spans="1:9" ht="24.75" customHeight="1" x14ac:dyDescent="0.25">
      <c r="A57" s="13"/>
      <c r="B57" s="35" t="s">
        <v>21</v>
      </c>
      <c r="C57" s="35"/>
      <c r="D57" s="35"/>
      <c r="E57" s="81" t="s">
        <v>22</v>
      </c>
      <c r="F57" s="61">
        <f>SUM(G57:I57)</f>
        <v>170786</v>
      </c>
      <c r="G57" s="61">
        <f>SUM(G58:G59)</f>
        <v>33725.699999999997</v>
      </c>
      <c r="H57" s="61">
        <f>SUM(H58:H59)</f>
        <v>137060.29999999999</v>
      </c>
      <c r="I57" s="37"/>
    </row>
    <row r="58" spans="1:9" ht="65.25" customHeight="1" x14ac:dyDescent="0.25">
      <c r="A58" s="13"/>
      <c r="B58" s="91" t="s">
        <v>21</v>
      </c>
      <c r="C58" s="92" t="s">
        <v>53</v>
      </c>
      <c r="D58" s="91" t="s">
        <v>18</v>
      </c>
      <c r="E58" s="90" t="s">
        <v>41</v>
      </c>
      <c r="F58" s="34">
        <f>SUM(G58:I58)</f>
        <v>169608.5</v>
      </c>
      <c r="G58" s="62">
        <v>32548.2</v>
      </c>
      <c r="H58" s="63">
        <v>137060.29999999999</v>
      </c>
      <c r="I58" s="46"/>
    </row>
    <row r="59" spans="1:9" ht="66" customHeight="1" x14ac:dyDescent="0.25">
      <c r="A59" s="13"/>
      <c r="B59" s="79" t="s">
        <v>21</v>
      </c>
      <c r="C59" s="79" t="s">
        <v>88</v>
      </c>
      <c r="D59" s="79" t="s">
        <v>18</v>
      </c>
      <c r="E59" s="83" t="s">
        <v>115</v>
      </c>
      <c r="F59" s="34">
        <f t="shared" ref="F59" si="6">SUM(G59:I59)</f>
        <v>1177.5</v>
      </c>
      <c r="G59" s="62">
        <f>644.7-267.2+800</f>
        <v>1177.5</v>
      </c>
      <c r="H59" s="62"/>
      <c r="I59" s="46"/>
    </row>
    <row r="60" spans="1:9" ht="27" customHeight="1" x14ac:dyDescent="0.25">
      <c r="A60" s="13"/>
      <c r="B60" s="74" t="s">
        <v>116</v>
      </c>
      <c r="C60" s="74"/>
      <c r="D60" s="74"/>
      <c r="E60" s="75" t="s">
        <v>117</v>
      </c>
      <c r="F60" s="37">
        <f>F61</f>
        <v>1870</v>
      </c>
      <c r="G60" s="76">
        <f>G61</f>
        <v>561</v>
      </c>
      <c r="H60" s="76">
        <f>H61</f>
        <v>1309</v>
      </c>
      <c r="I60" s="46"/>
    </row>
    <row r="61" spans="1:9" ht="44.25" customHeight="1" x14ac:dyDescent="0.25">
      <c r="A61" s="13"/>
      <c r="B61" s="74" t="s">
        <v>118</v>
      </c>
      <c r="C61" s="74"/>
      <c r="D61" s="74"/>
      <c r="E61" s="75" t="s">
        <v>119</v>
      </c>
      <c r="F61" s="37">
        <f>F62+F63</f>
        <v>1870</v>
      </c>
      <c r="G61" s="76">
        <f>G62+G63</f>
        <v>561</v>
      </c>
      <c r="H61" s="76">
        <f>H62+H63</f>
        <v>1309</v>
      </c>
      <c r="I61" s="46"/>
    </row>
    <row r="62" spans="1:9" ht="27" customHeight="1" x14ac:dyDescent="0.25">
      <c r="A62" s="13"/>
      <c r="B62" s="112" t="s">
        <v>118</v>
      </c>
      <c r="C62" s="25" t="s">
        <v>120</v>
      </c>
      <c r="D62" s="112" t="s">
        <v>18</v>
      </c>
      <c r="E62" s="113" t="s">
        <v>121</v>
      </c>
      <c r="F62" s="34">
        <f>SUM(G62:H62)</f>
        <v>561</v>
      </c>
      <c r="G62" s="62">
        <v>561</v>
      </c>
      <c r="H62" s="62"/>
      <c r="I62" s="46"/>
    </row>
    <row r="63" spans="1:9" ht="28.5" customHeight="1" x14ac:dyDescent="0.25">
      <c r="A63" s="13"/>
      <c r="B63" s="112"/>
      <c r="C63" s="25" t="s">
        <v>122</v>
      </c>
      <c r="D63" s="112"/>
      <c r="E63" s="113"/>
      <c r="F63" s="62">
        <f>SUM(G63:H63)</f>
        <v>1309</v>
      </c>
      <c r="G63" s="62"/>
      <c r="H63" s="62">
        <v>1309</v>
      </c>
      <c r="I63" s="46"/>
    </row>
    <row r="64" spans="1:9" ht="29.25" customHeight="1" x14ac:dyDescent="0.25">
      <c r="A64" s="13"/>
      <c r="B64" s="85" t="s">
        <v>23</v>
      </c>
      <c r="C64" s="81"/>
      <c r="D64" s="81"/>
      <c r="E64" s="81" t="s">
        <v>24</v>
      </c>
      <c r="F64" s="37">
        <f t="shared" ref="F64:F74" si="7">G64+H64+I64</f>
        <v>147056.1</v>
      </c>
      <c r="G64" s="37">
        <f>G65+G75+G85</f>
        <v>49287.1</v>
      </c>
      <c r="H64" s="37">
        <f>H65+H75+H85</f>
        <v>97769</v>
      </c>
      <c r="I64" s="37"/>
    </row>
    <row r="65" spans="1:9" ht="42" customHeight="1" x14ac:dyDescent="0.25">
      <c r="A65" s="13"/>
      <c r="B65" s="35" t="s">
        <v>25</v>
      </c>
      <c r="C65" s="35"/>
      <c r="D65" s="35"/>
      <c r="E65" s="40" t="s">
        <v>26</v>
      </c>
      <c r="F65" s="37">
        <f t="shared" si="7"/>
        <v>66215</v>
      </c>
      <c r="G65" s="37">
        <f>SUM(G66:G74)</f>
        <v>19402</v>
      </c>
      <c r="H65" s="37">
        <f>SUM(H66:H74)</f>
        <v>46813</v>
      </c>
      <c r="I65" s="37"/>
    </row>
    <row r="66" spans="1:9" ht="26.25" customHeight="1" x14ac:dyDescent="0.25">
      <c r="A66" s="13"/>
      <c r="B66" s="96" t="s">
        <v>25</v>
      </c>
      <c r="C66" s="82" t="s">
        <v>89</v>
      </c>
      <c r="D66" s="96" t="s">
        <v>18</v>
      </c>
      <c r="E66" s="93" t="s">
        <v>113</v>
      </c>
      <c r="F66" s="34">
        <f t="shared" si="7"/>
        <v>6500</v>
      </c>
      <c r="G66" s="34">
        <v>6500</v>
      </c>
      <c r="H66" s="34"/>
      <c r="I66" s="46"/>
    </row>
    <row r="67" spans="1:9" ht="22.5" customHeight="1" x14ac:dyDescent="0.25">
      <c r="A67" s="13"/>
      <c r="B67" s="96"/>
      <c r="C67" s="82" t="s">
        <v>57</v>
      </c>
      <c r="D67" s="96"/>
      <c r="E67" s="93"/>
      <c r="F67" s="34">
        <f t="shared" si="7"/>
        <v>1852</v>
      </c>
      <c r="G67" s="34">
        <v>1852</v>
      </c>
      <c r="H67" s="34"/>
      <c r="I67" s="46"/>
    </row>
    <row r="68" spans="1:9" ht="22.5" customHeight="1" x14ac:dyDescent="0.25">
      <c r="A68" s="13"/>
      <c r="B68" s="96"/>
      <c r="C68" s="82" t="s">
        <v>58</v>
      </c>
      <c r="D68" s="96"/>
      <c r="E68" s="93"/>
      <c r="F68" s="34">
        <f t="shared" si="7"/>
        <v>16666</v>
      </c>
      <c r="G68" s="34"/>
      <c r="H68" s="34">
        <v>16666</v>
      </c>
      <c r="I68" s="46"/>
    </row>
    <row r="69" spans="1:9" ht="22.5" customHeight="1" x14ac:dyDescent="0.25">
      <c r="A69" s="13"/>
      <c r="B69" s="96" t="s">
        <v>25</v>
      </c>
      <c r="C69" s="82" t="s">
        <v>57</v>
      </c>
      <c r="D69" s="96" t="s">
        <v>18</v>
      </c>
      <c r="E69" s="93" t="s">
        <v>114</v>
      </c>
      <c r="F69" s="34">
        <f t="shared" si="7"/>
        <v>3350</v>
      </c>
      <c r="G69" s="34">
        <v>3350</v>
      </c>
      <c r="H69" s="34"/>
      <c r="I69" s="46"/>
    </row>
    <row r="70" spans="1:9" ht="28.5" customHeight="1" x14ac:dyDescent="0.25">
      <c r="A70" s="13"/>
      <c r="B70" s="96"/>
      <c r="C70" s="82" t="s">
        <v>58</v>
      </c>
      <c r="D70" s="96"/>
      <c r="E70" s="93"/>
      <c r="F70" s="34">
        <f t="shared" si="7"/>
        <v>30147</v>
      </c>
      <c r="G70" s="34"/>
      <c r="H70" s="34">
        <v>30147</v>
      </c>
      <c r="I70" s="46"/>
    </row>
    <row r="71" spans="1:9" s="10" customFormat="1" ht="31.5" customHeight="1" x14ac:dyDescent="0.25">
      <c r="A71" s="15"/>
      <c r="B71" s="82" t="s">
        <v>25</v>
      </c>
      <c r="C71" s="82" t="s">
        <v>89</v>
      </c>
      <c r="D71" s="82" t="s">
        <v>18</v>
      </c>
      <c r="E71" s="83" t="s">
        <v>78</v>
      </c>
      <c r="F71" s="34">
        <f t="shared" si="7"/>
        <v>300</v>
      </c>
      <c r="G71" s="34">
        <f>200+100</f>
        <v>300</v>
      </c>
      <c r="H71" s="34"/>
      <c r="I71" s="42"/>
    </row>
    <row r="72" spans="1:9" ht="40.5" customHeight="1" x14ac:dyDescent="0.25">
      <c r="A72" s="13"/>
      <c r="B72" s="82" t="s">
        <v>25</v>
      </c>
      <c r="C72" s="82" t="s">
        <v>89</v>
      </c>
      <c r="D72" s="82" t="s">
        <v>18</v>
      </c>
      <c r="E72" s="83" t="s">
        <v>90</v>
      </c>
      <c r="F72" s="34">
        <f t="shared" si="7"/>
        <v>4400</v>
      </c>
      <c r="G72" s="34">
        <f>500+3900</f>
        <v>4400</v>
      </c>
      <c r="H72" s="34"/>
      <c r="I72" s="34"/>
    </row>
    <row r="73" spans="1:9" ht="48" customHeight="1" x14ac:dyDescent="0.25">
      <c r="A73" s="13"/>
      <c r="B73" s="82" t="s">
        <v>25</v>
      </c>
      <c r="C73" s="82" t="s">
        <v>89</v>
      </c>
      <c r="D73" s="82" t="s">
        <v>18</v>
      </c>
      <c r="E73" s="83" t="s">
        <v>133</v>
      </c>
      <c r="F73" s="34">
        <f t="shared" si="7"/>
        <v>1500</v>
      </c>
      <c r="G73" s="34">
        <v>1500</v>
      </c>
      <c r="H73" s="34"/>
      <c r="I73" s="34"/>
    </row>
    <row r="74" spans="1:9" ht="39" customHeight="1" x14ac:dyDescent="0.25">
      <c r="A74" s="13"/>
      <c r="B74" s="24" t="s">
        <v>25</v>
      </c>
      <c r="C74" s="24" t="s">
        <v>89</v>
      </c>
      <c r="D74" s="24" t="s">
        <v>18</v>
      </c>
      <c r="E74" s="28" t="s">
        <v>135</v>
      </c>
      <c r="F74" s="34">
        <f t="shared" si="7"/>
        <v>1500</v>
      </c>
      <c r="G74" s="34">
        <v>1500</v>
      </c>
      <c r="H74" s="34"/>
      <c r="I74" s="34"/>
    </row>
    <row r="75" spans="1:9" s="10" customFormat="1" ht="30" customHeight="1" x14ac:dyDescent="0.25">
      <c r="A75" s="15"/>
      <c r="B75" s="35" t="s">
        <v>27</v>
      </c>
      <c r="C75" s="35"/>
      <c r="D75" s="35"/>
      <c r="E75" s="40" t="s">
        <v>28</v>
      </c>
      <c r="F75" s="37">
        <f>SUM(G75:I75)</f>
        <v>66806.600000000006</v>
      </c>
      <c r="G75" s="37">
        <f>SUM(G76:G84)</f>
        <v>15850.6</v>
      </c>
      <c r="H75" s="37">
        <f>SUM(H76:H84)</f>
        <v>50956</v>
      </c>
      <c r="I75" s="37"/>
    </row>
    <row r="76" spans="1:9" s="10" customFormat="1" ht="33" customHeight="1" x14ac:dyDescent="0.25">
      <c r="A76" s="15"/>
      <c r="B76" s="96" t="s">
        <v>27</v>
      </c>
      <c r="C76" s="82" t="s">
        <v>45</v>
      </c>
      <c r="D76" s="96" t="s">
        <v>18</v>
      </c>
      <c r="E76" s="93" t="s">
        <v>146</v>
      </c>
      <c r="F76" s="34">
        <f t="shared" ref="F76:F112" si="8">G76+H76+I76</f>
        <v>2884</v>
      </c>
      <c r="G76" s="34">
        <v>2884</v>
      </c>
      <c r="H76" s="34"/>
      <c r="I76" s="42"/>
    </row>
    <row r="77" spans="1:9" s="10" customFormat="1" ht="31.5" customHeight="1" x14ac:dyDescent="0.25">
      <c r="A77" s="15"/>
      <c r="B77" s="96"/>
      <c r="C77" s="82" t="s">
        <v>42</v>
      </c>
      <c r="D77" s="96"/>
      <c r="E77" s="93"/>
      <c r="F77" s="34">
        <f t="shared" si="8"/>
        <v>25956</v>
      </c>
      <c r="G77" s="34"/>
      <c r="H77" s="34">
        <f>25958-2</f>
        <v>25956</v>
      </c>
      <c r="I77" s="42"/>
    </row>
    <row r="78" spans="1:9" s="10" customFormat="1" ht="20.25" customHeight="1" x14ac:dyDescent="0.25">
      <c r="A78" s="15"/>
      <c r="B78" s="96" t="s">
        <v>27</v>
      </c>
      <c r="C78" s="82" t="s">
        <v>91</v>
      </c>
      <c r="D78" s="96" t="s">
        <v>18</v>
      </c>
      <c r="E78" s="97" t="s">
        <v>112</v>
      </c>
      <c r="F78" s="34">
        <f t="shared" si="8"/>
        <v>5000</v>
      </c>
      <c r="G78" s="34">
        <v>5000</v>
      </c>
      <c r="H78" s="34"/>
      <c r="I78" s="42"/>
    </row>
    <row r="79" spans="1:9" s="10" customFormat="1" ht="27" customHeight="1" x14ac:dyDescent="0.25">
      <c r="A79" s="15"/>
      <c r="B79" s="96"/>
      <c r="C79" s="82" t="s">
        <v>45</v>
      </c>
      <c r="D79" s="96"/>
      <c r="E79" s="98"/>
      <c r="F79" s="34">
        <f t="shared" si="8"/>
        <v>2778</v>
      </c>
      <c r="G79" s="34">
        <v>2778</v>
      </c>
      <c r="H79" s="34"/>
      <c r="I79" s="42"/>
    </row>
    <row r="80" spans="1:9" s="10" customFormat="1" ht="24" customHeight="1" x14ac:dyDescent="0.25">
      <c r="A80" s="15"/>
      <c r="B80" s="96"/>
      <c r="C80" s="82" t="s">
        <v>42</v>
      </c>
      <c r="D80" s="96"/>
      <c r="E80" s="99"/>
      <c r="F80" s="34">
        <f t="shared" si="8"/>
        <v>25000</v>
      </c>
      <c r="G80" s="34"/>
      <c r="H80" s="34">
        <v>25000</v>
      </c>
      <c r="I80" s="42"/>
    </row>
    <row r="81" spans="1:9" s="10" customFormat="1" ht="52.5" customHeight="1" x14ac:dyDescent="0.25">
      <c r="A81" s="15"/>
      <c r="B81" s="82" t="s">
        <v>27</v>
      </c>
      <c r="C81" s="82" t="s">
        <v>91</v>
      </c>
      <c r="D81" s="82" t="s">
        <v>18</v>
      </c>
      <c r="E81" s="83" t="s">
        <v>127</v>
      </c>
      <c r="F81" s="34">
        <f t="shared" si="8"/>
        <v>688.6</v>
      </c>
      <c r="G81" s="34">
        <f>100+588.6</f>
        <v>688.6</v>
      </c>
      <c r="H81" s="34"/>
      <c r="I81" s="42"/>
    </row>
    <row r="82" spans="1:9" s="10" customFormat="1" ht="66" customHeight="1" x14ac:dyDescent="0.25">
      <c r="A82" s="15"/>
      <c r="B82" s="82" t="s">
        <v>27</v>
      </c>
      <c r="C82" s="82" t="s">
        <v>91</v>
      </c>
      <c r="D82" s="82" t="s">
        <v>18</v>
      </c>
      <c r="E82" s="83" t="s">
        <v>126</v>
      </c>
      <c r="F82" s="34">
        <f t="shared" si="8"/>
        <v>2200</v>
      </c>
      <c r="G82" s="34">
        <f>100+2100</f>
        <v>2200</v>
      </c>
      <c r="H82" s="34"/>
      <c r="I82" s="42"/>
    </row>
    <row r="83" spans="1:9" s="10" customFormat="1" ht="68.25" customHeight="1" x14ac:dyDescent="0.25">
      <c r="A83" s="15"/>
      <c r="B83" s="82" t="s">
        <v>27</v>
      </c>
      <c r="C83" s="82" t="s">
        <v>91</v>
      </c>
      <c r="D83" s="82" t="s">
        <v>18</v>
      </c>
      <c r="E83" s="28" t="s">
        <v>136</v>
      </c>
      <c r="F83" s="34">
        <f t="shared" si="8"/>
        <v>1800</v>
      </c>
      <c r="G83" s="34">
        <v>1800</v>
      </c>
      <c r="H83" s="34"/>
      <c r="I83" s="42"/>
    </row>
    <row r="84" spans="1:9" s="10" customFormat="1" ht="36" customHeight="1" x14ac:dyDescent="0.25">
      <c r="A84" s="15"/>
      <c r="B84" s="82" t="s">
        <v>27</v>
      </c>
      <c r="C84" s="82" t="s">
        <v>91</v>
      </c>
      <c r="D84" s="82" t="s">
        <v>18</v>
      </c>
      <c r="E84" s="83" t="s">
        <v>78</v>
      </c>
      <c r="F84" s="34">
        <f t="shared" si="8"/>
        <v>500</v>
      </c>
      <c r="G84" s="34">
        <f>200+300</f>
        <v>500</v>
      </c>
      <c r="H84" s="34"/>
      <c r="I84" s="42"/>
    </row>
    <row r="85" spans="1:9" s="10" customFormat="1" ht="34.5" customHeight="1" x14ac:dyDescent="0.25">
      <c r="A85" s="15"/>
      <c r="B85" s="35" t="s">
        <v>92</v>
      </c>
      <c r="C85" s="82"/>
      <c r="D85" s="82"/>
      <c r="E85" s="41" t="s">
        <v>93</v>
      </c>
      <c r="F85" s="37">
        <f t="shared" si="8"/>
        <v>14034.5</v>
      </c>
      <c r="G85" s="37">
        <f>G86+G87</f>
        <v>14034.5</v>
      </c>
      <c r="H85" s="34"/>
      <c r="I85" s="42"/>
    </row>
    <row r="86" spans="1:9" s="10" customFormat="1" ht="41.25" customHeight="1" x14ac:dyDescent="0.25">
      <c r="A86" s="15"/>
      <c r="B86" s="82" t="s">
        <v>92</v>
      </c>
      <c r="C86" s="82" t="s">
        <v>94</v>
      </c>
      <c r="D86" s="82" t="s">
        <v>18</v>
      </c>
      <c r="E86" s="83" t="s">
        <v>95</v>
      </c>
      <c r="F86" s="34">
        <f t="shared" si="8"/>
        <v>13834.5</v>
      </c>
      <c r="G86" s="34">
        <f>6000+7834.5</f>
        <v>13834.5</v>
      </c>
      <c r="H86" s="34"/>
      <c r="I86" s="42"/>
    </row>
    <row r="87" spans="1:9" s="10" customFormat="1" ht="34.5" customHeight="1" x14ac:dyDescent="0.25">
      <c r="A87" s="15"/>
      <c r="B87" s="82" t="s">
        <v>92</v>
      </c>
      <c r="C87" s="82" t="s">
        <v>94</v>
      </c>
      <c r="D87" s="82" t="s">
        <v>18</v>
      </c>
      <c r="E87" s="83" t="s">
        <v>78</v>
      </c>
      <c r="F87" s="34">
        <f t="shared" si="8"/>
        <v>200</v>
      </c>
      <c r="G87" s="34">
        <v>200</v>
      </c>
      <c r="H87" s="34"/>
      <c r="I87" s="42"/>
    </row>
    <row r="88" spans="1:9" ht="39.75" customHeight="1" x14ac:dyDescent="0.25">
      <c r="A88" s="13"/>
      <c r="B88" s="35" t="s">
        <v>46</v>
      </c>
      <c r="C88" s="43"/>
      <c r="D88" s="43"/>
      <c r="E88" s="81" t="s">
        <v>47</v>
      </c>
      <c r="F88" s="37">
        <f t="shared" si="8"/>
        <v>22493.200000000001</v>
      </c>
      <c r="G88" s="37">
        <f>G89+G94</f>
        <v>7364.2</v>
      </c>
      <c r="H88" s="37">
        <f>H89+H94</f>
        <v>15129</v>
      </c>
      <c r="I88" s="37"/>
    </row>
    <row r="89" spans="1:9" s="65" customFormat="1" ht="37.5" customHeight="1" x14ac:dyDescent="0.25">
      <c r="A89" s="64"/>
      <c r="B89" s="35" t="s">
        <v>48</v>
      </c>
      <c r="C89" s="44"/>
      <c r="D89" s="44"/>
      <c r="E89" s="81" t="s">
        <v>49</v>
      </c>
      <c r="F89" s="37">
        <f t="shared" si="8"/>
        <v>19810</v>
      </c>
      <c r="G89" s="37">
        <f>SUM(G90:G93)</f>
        <v>4681</v>
      </c>
      <c r="H89" s="37">
        <f>SUM(H90:H93)</f>
        <v>15129</v>
      </c>
      <c r="I89" s="37"/>
    </row>
    <row r="90" spans="1:9" s="65" customFormat="1" ht="61.5" customHeight="1" x14ac:dyDescent="0.25">
      <c r="A90" s="64"/>
      <c r="B90" s="79" t="s">
        <v>48</v>
      </c>
      <c r="C90" s="79" t="s">
        <v>96</v>
      </c>
      <c r="D90" s="79" t="s">
        <v>18</v>
      </c>
      <c r="E90" s="83" t="s">
        <v>97</v>
      </c>
      <c r="F90" s="34">
        <f t="shared" si="8"/>
        <v>2500</v>
      </c>
      <c r="G90" s="34">
        <v>2500</v>
      </c>
      <c r="H90" s="34"/>
      <c r="I90" s="67"/>
    </row>
    <row r="91" spans="1:9" s="65" customFormat="1" ht="33.75" customHeight="1" x14ac:dyDescent="0.25">
      <c r="A91" s="64"/>
      <c r="B91" s="96" t="s">
        <v>48</v>
      </c>
      <c r="C91" s="82" t="s">
        <v>50</v>
      </c>
      <c r="D91" s="96" t="s">
        <v>18</v>
      </c>
      <c r="E91" s="93" t="s">
        <v>99</v>
      </c>
      <c r="F91" s="34">
        <f t="shared" si="8"/>
        <v>1681</v>
      </c>
      <c r="G91" s="34">
        <v>1681</v>
      </c>
      <c r="H91" s="34"/>
      <c r="I91" s="67"/>
    </row>
    <row r="92" spans="1:9" s="65" customFormat="1" ht="33.75" customHeight="1" x14ac:dyDescent="0.25">
      <c r="A92" s="64"/>
      <c r="B92" s="96"/>
      <c r="C92" s="82" t="s">
        <v>51</v>
      </c>
      <c r="D92" s="96"/>
      <c r="E92" s="93"/>
      <c r="F92" s="34">
        <f t="shared" si="8"/>
        <v>15129</v>
      </c>
      <c r="G92" s="34"/>
      <c r="H92" s="34">
        <v>15129</v>
      </c>
      <c r="I92" s="67"/>
    </row>
    <row r="93" spans="1:9" s="65" customFormat="1" ht="40.5" customHeight="1" x14ac:dyDescent="0.25">
      <c r="A93" s="64"/>
      <c r="B93" s="79" t="s">
        <v>48</v>
      </c>
      <c r="C93" s="79" t="s">
        <v>98</v>
      </c>
      <c r="D93" s="79" t="s">
        <v>18</v>
      </c>
      <c r="E93" s="83" t="s">
        <v>78</v>
      </c>
      <c r="F93" s="34">
        <f t="shared" si="8"/>
        <v>500</v>
      </c>
      <c r="G93" s="34">
        <f>200+300</f>
        <v>500</v>
      </c>
      <c r="H93" s="34"/>
      <c r="I93" s="67"/>
    </row>
    <row r="94" spans="1:9" s="65" customFormat="1" ht="45.75" customHeight="1" x14ac:dyDescent="0.25">
      <c r="A94" s="64"/>
      <c r="B94" s="35" t="s">
        <v>60</v>
      </c>
      <c r="C94" s="48"/>
      <c r="D94" s="35"/>
      <c r="E94" s="81" t="s">
        <v>61</v>
      </c>
      <c r="F94" s="37">
        <f t="shared" si="8"/>
        <v>2683.2</v>
      </c>
      <c r="G94" s="37">
        <f>SUM(G95:G96)</f>
        <v>2683.2</v>
      </c>
      <c r="H94" s="37"/>
      <c r="I94" s="37"/>
    </row>
    <row r="95" spans="1:9" s="65" customFormat="1" ht="42.75" customHeight="1" x14ac:dyDescent="0.25">
      <c r="A95" s="64"/>
      <c r="B95" s="79" t="s">
        <v>60</v>
      </c>
      <c r="C95" s="79" t="s">
        <v>96</v>
      </c>
      <c r="D95" s="79" t="s">
        <v>18</v>
      </c>
      <c r="E95" s="83" t="s">
        <v>147</v>
      </c>
      <c r="F95" s="34">
        <f t="shared" si="8"/>
        <v>2483.1999999999998</v>
      </c>
      <c r="G95" s="34">
        <f>900+1583.2</f>
        <v>2483.1999999999998</v>
      </c>
      <c r="H95" s="34"/>
      <c r="I95" s="34"/>
    </row>
    <row r="96" spans="1:9" s="65" customFormat="1" ht="36" customHeight="1" x14ac:dyDescent="0.25">
      <c r="A96" s="64"/>
      <c r="B96" s="79" t="s">
        <v>60</v>
      </c>
      <c r="C96" s="79" t="s">
        <v>96</v>
      </c>
      <c r="D96" s="79" t="s">
        <v>18</v>
      </c>
      <c r="E96" s="83" t="s">
        <v>78</v>
      </c>
      <c r="F96" s="34">
        <f t="shared" si="8"/>
        <v>200</v>
      </c>
      <c r="G96" s="34">
        <v>200</v>
      </c>
      <c r="H96" s="34"/>
      <c r="I96" s="67"/>
    </row>
    <row r="97" spans="1:9" s="8" customFormat="1" ht="33" customHeight="1" x14ac:dyDescent="0.25">
      <c r="A97" s="16"/>
      <c r="B97" s="48" t="s">
        <v>31</v>
      </c>
      <c r="C97" s="49"/>
      <c r="D97" s="50"/>
      <c r="E97" s="53" t="s">
        <v>32</v>
      </c>
      <c r="F97" s="37">
        <f t="shared" si="8"/>
        <v>869.5</v>
      </c>
      <c r="G97" s="37">
        <f>G98</f>
        <v>25.3</v>
      </c>
      <c r="H97" s="37">
        <f>H98</f>
        <v>844.2</v>
      </c>
      <c r="I97" s="37"/>
    </row>
    <row r="98" spans="1:9" s="8" customFormat="1" ht="34.5" customHeight="1" x14ac:dyDescent="0.25">
      <c r="A98" s="16"/>
      <c r="B98" s="48" t="s">
        <v>33</v>
      </c>
      <c r="C98" s="49"/>
      <c r="D98" s="50"/>
      <c r="E98" s="54" t="s">
        <v>34</v>
      </c>
      <c r="F98" s="37">
        <f t="shared" si="8"/>
        <v>869.5</v>
      </c>
      <c r="G98" s="37">
        <f>SUM(G99:G100)</f>
        <v>25.3</v>
      </c>
      <c r="H98" s="37">
        <f>SUM(H99:H100)</f>
        <v>844.2</v>
      </c>
      <c r="I98" s="37"/>
    </row>
    <row r="99" spans="1:9" s="8" customFormat="1" ht="33.75" customHeight="1" x14ac:dyDescent="0.25">
      <c r="A99" s="16"/>
      <c r="B99" s="94" t="s">
        <v>33</v>
      </c>
      <c r="C99" s="79" t="s">
        <v>35</v>
      </c>
      <c r="D99" s="94" t="s">
        <v>18</v>
      </c>
      <c r="E99" s="95" t="s">
        <v>36</v>
      </c>
      <c r="F99" s="34">
        <f t="shared" si="8"/>
        <v>25.3</v>
      </c>
      <c r="G99" s="34">
        <v>25.3</v>
      </c>
      <c r="H99" s="37"/>
      <c r="I99" s="66"/>
    </row>
    <row r="100" spans="1:9" ht="32.25" customHeight="1" x14ac:dyDescent="0.25">
      <c r="A100" s="13"/>
      <c r="B100" s="94"/>
      <c r="C100" s="79" t="s">
        <v>59</v>
      </c>
      <c r="D100" s="94"/>
      <c r="E100" s="95"/>
      <c r="F100" s="34">
        <f t="shared" si="8"/>
        <v>844.2</v>
      </c>
      <c r="G100" s="34"/>
      <c r="H100" s="34">
        <v>844.2</v>
      </c>
      <c r="I100" s="46"/>
    </row>
    <row r="101" spans="1:9" s="8" customFormat="1" ht="24.75" customHeight="1" x14ac:dyDescent="0.25">
      <c r="A101" s="16"/>
      <c r="B101" s="48" t="s">
        <v>37</v>
      </c>
      <c r="C101" s="49"/>
      <c r="D101" s="50"/>
      <c r="E101" s="53" t="s">
        <v>38</v>
      </c>
      <c r="F101" s="37">
        <f t="shared" si="8"/>
        <v>1300</v>
      </c>
      <c r="G101" s="37">
        <f>G102</f>
        <v>1300</v>
      </c>
      <c r="H101" s="37"/>
      <c r="I101" s="37"/>
    </row>
    <row r="102" spans="1:9" s="8" customFormat="1" ht="26.25" customHeight="1" x14ac:dyDescent="0.25">
      <c r="A102" s="16"/>
      <c r="B102" s="48" t="s">
        <v>39</v>
      </c>
      <c r="C102" s="49"/>
      <c r="D102" s="50"/>
      <c r="E102" s="54" t="s">
        <v>40</v>
      </c>
      <c r="F102" s="37">
        <f t="shared" si="8"/>
        <v>1300</v>
      </c>
      <c r="G102" s="37">
        <f>SUM(G103:G104)</f>
        <v>1300</v>
      </c>
      <c r="H102" s="37"/>
      <c r="I102" s="37"/>
    </row>
    <row r="103" spans="1:9" s="65" customFormat="1" ht="41.25" customHeight="1" x14ac:dyDescent="0.25">
      <c r="A103" s="64"/>
      <c r="B103" s="79" t="s">
        <v>39</v>
      </c>
      <c r="C103" s="82" t="s">
        <v>100</v>
      </c>
      <c r="D103" s="82" t="s">
        <v>18</v>
      </c>
      <c r="E103" s="84" t="s">
        <v>138</v>
      </c>
      <c r="F103" s="34">
        <f t="shared" si="8"/>
        <v>1100</v>
      </c>
      <c r="G103" s="34">
        <v>1100</v>
      </c>
      <c r="H103" s="34"/>
      <c r="I103" s="67"/>
    </row>
    <row r="104" spans="1:9" s="65" customFormat="1" ht="50.25" customHeight="1" x14ac:dyDescent="0.25">
      <c r="A104" s="64"/>
      <c r="B104" s="79" t="s">
        <v>39</v>
      </c>
      <c r="C104" s="82" t="s">
        <v>100</v>
      </c>
      <c r="D104" s="82" t="s">
        <v>18</v>
      </c>
      <c r="E104" s="83" t="s">
        <v>75</v>
      </c>
      <c r="F104" s="34">
        <f t="shared" si="8"/>
        <v>200</v>
      </c>
      <c r="G104" s="34">
        <v>200</v>
      </c>
      <c r="H104" s="34"/>
      <c r="I104" s="67"/>
    </row>
    <row r="105" spans="1:9" s="5" customFormat="1" ht="49.5" customHeight="1" x14ac:dyDescent="0.25">
      <c r="B105" s="122" t="s">
        <v>101</v>
      </c>
      <c r="C105" s="122"/>
      <c r="D105" s="122"/>
      <c r="E105" s="122"/>
      <c r="F105" s="37">
        <f t="shared" si="8"/>
        <v>8038.5</v>
      </c>
      <c r="G105" s="37">
        <f>G106</f>
        <v>8038.5</v>
      </c>
      <c r="H105" s="37"/>
      <c r="I105" s="37"/>
    </row>
    <row r="106" spans="1:9" ht="23.25" customHeight="1" x14ac:dyDescent="0.25">
      <c r="B106" s="35" t="s">
        <v>19</v>
      </c>
      <c r="C106" s="38"/>
      <c r="D106" s="38"/>
      <c r="E106" s="36" t="s">
        <v>20</v>
      </c>
      <c r="F106" s="37">
        <f t="shared" si="8"/>
        <v>8038.5</v>
      </c>
      <c r="G106" s="37">
        <f>G107+G110</f>
        <v>8038.5</v>
      </c>
      <c r="H106" s="37"/>
      <c r="I106" s="37"/>
    </row>
    <row r="107" spans="1:9" ht="24" customHeight="1" x14ac:dyDescent="0.25">
      <c r="B107" s="48" t="s">
        <v>102</v>
      </c>
      <c r="C107" s="55"/>
      <c r="D107" s="55"/>
      <c r="E107" s="53" t="s">
        <v>103</v>
      </c>
      <c r="F107" s="37">
        <f t="shared" si="8"/>
        <v>2838.5</v>
      </c>
      <c r="G107" s="37">
        <f>SUM(G108:G109)</f>
        <v>2838.5</v>
      </c>
      <c r="H107" s="37"/>
      <c r="I107" s="37"/>
    </row>
    <row r="108" spans="1:9" ht="54" customHeight="1" x14ac:dyDescent="0.25">
      <c r="B108" s="25" t="s">
        <v>102</v>
      </c>
      <c r="C108" s="24" t="s">
        <v>139</v>
      </c>
      <c r="D108" s="25">
        <v>200</v>
      </c>
      <c r="E108" s="28" t="s">
        <v>140</v>
      </c>
      <c r="F108" s="20">
        <f t="shared" si="8"/>
        <v>2636</v>
      </c>
      <c r="G108" s="89">
        <v>2636</v>
      </c>
      <c r="H108" s="37"/>
      <c r="I108" s="37"/>
    </row>
    <row r="109" spans="1:9" ht="60" customHeight="1" x14ac:dyDescent="0.25">
      <c r="B109" s="70" t="s">
        <v>102</v>
      </c>
      <c r="C109" s="71" t="s">
        <v>104</v>
      </c>
      <c r="D109" s="70">
        <v>200</v>
      </c>
      <c r="E109" s="72" t="s">
        <v>105</v>
      </c>
      <c r="F109" s="34">
        <f t="shared" si="8"/>
        <v>202.5</v>
      </c>
      <c r="G109" s="34">
        <v>202.5</v>
      </c>
      <c r="H109" s="34"/>
      <c r="I109" s="46"/>
    </row>
    <row r="110" spans="1:9" ht="21.75" customHeight="1" x14ac:dyDescent="0.25">
      <c r="B110" s="7" t="s">
        <v>21</v>
      </c>
      <c r="C110" s="7"/>
      <c r="D110" s="7"/>
      <c r="E110" s="80" t="s">
        <v>22</v>
      </c>
      <c r="F110" s="18">
        <f t="shared" si="8"/>
        <v>5200</v>
      </c>
      <c r="G110" s="18">
        <f>G111</f>
        <v>5200</v>
      </c>
      <c r="H110" s="34"/>
      <c r="I110" s="46"/>
    </row>
    <row r="111" spans="1:9" ht="52.5" customHeight="1" x14ac:dyDescent="0.25">
      <c r="B111" s="88" t="s">
        <v>21</v>
      </c>
      <c r="C111" s="24" t="s">
        <v>141</v>
      </c>
      <c r="D111" s="88" t="s">
        <v>17</v>
      </c>
      <c r="E111" s="28" t="s">
        <v>148</v>
      </c>
      <c r="F111" s="20">
        <f t="shared" si="8"/>
        <v>5200</v>
      </c>
      <c r="G111" s="20">
        <v>5200</v>
      </c>
      <c r="H111" s="34"/>
      <c r="I111" s="46"/>
    </row>
    <row r="112" spans="1:9" ht="49.15" customHeight="1" x14ac:dyDescent="0.25">
      <c r="B112" s="122" t="s">
        <v>106</v>
      </c>
      <c r="C112" s="122"/>
      <c r="D112" s="122"/>
      <c r="E112" s="122"/>
      <c r="F112" s="37">
        <f t="shared" si="8"/>
        <v>56976</v>
      </c>
      <c r="G112" s="37">
        <f>G113+G116</f>
        <v>10000</v>
      </c>
      <c r="H112" s="37">
        <f>H113+H116</f>
        <v>46976</v>
      </c>
      <c r="I112" s="37"/>
    </row>
    <row r="113" spans="2:9" ht="23.25" customHeight="1" x14ac:dyDescent="0.25">
      <c r="B113" s="35" t="s">
        <v>19</v>
      </c>
      <c r="C113" s="79"/>
      <c r="D113" s="79"/>
      <c r="E113" s="81" t="s">
        <v>20</v>
      </c>
      <c r="F113" s="37">
        <f t="shared" ref="F113:F115" si="9">G113+H113+I113</f>
        <v>10000</v>
      </c>
      <c r="G113" s="37">
        <f>G114+G117</f>
        <v>10000</v>
      </c>
      <c r="H113" s="37"/>
      <c r="I113" s="37"/>
    </row>
    <row r="114" spans="2:9" ht="24.75" customHeight="1" x14ac:dyDescent="0.25">
      <c r="B114" s="48" t="s">
        <v>102</v>
      </c>
      <c r="C114" s="85"/>
      <c r="D114" s="85"/>
      <c r="E114" s="53" t="s">
        <v>103</v>
      </c>
      <c r="F114" s="37">
        <f t="shared" si="9"/>
        <v>10000</v>
      </c>
      <c r="G114" s="37">
        <f>SUM(G115:G116)</f>
        <v>10000</v>
      </c>
      <c r="H114" s="37"/>
      <c r="I114" s="37"/>
    </row>
    <row r="115" spans="2:9" ht="49.15" customHeight="1" x14ac:dyDescent="0.25">
      <c r="B115" s="25" t="s">
        <v>102</v>
      </c>
      <c r="C115" s="24" t="s">
        <v>143</v>
      </c>
      <c r="D115" s="25" t="s">
        <v>17</v>
      </c>
      <c r="E115" s="28" t="s">
        <v>144</v>
      </c>
      <c r="F115" s="20">
        <f t="shared" si="9"/>
        <v>10000</v>
      </c>
      <c r="G115" s="89">
        <v>10000</v>
      </c>
      <c r="H115" s="37"/>
      <c r="I115" s="37"/>
    </row>
    <row r="116" spans="2:9" ht="31.15" customHeight="1" x14ac:dyDescent="0.25">
      <c r="B116" s="48" t="s">
        <v>31</v>
      </c>
      <c r="C116" s="49"/>
      <c r="D116" s="50"/>
      <c r="E116" s="53" t="s">
        <v>32</v>
      </c>
      <c r="F116" s="37">
        <f t="shared" ref="F116:F123" si="10">G116+H116+I116</f>
        <v>46976</v>
      </c>
      <c r="G116" s="37"/>
      <c r="H116" s="37">
        <f>H117</f>
        <v>46976</v>
      </c>
      <c r="I116" s="37"/>
    </row>
    <row r="117" spans="2:9" ht="30" customHeight="1" x14ac:dyDescent="0.25">
      <c r="B117" s="35" t="s">
        <v>33</v>
      </c>
      <c r="C117" s="44"/>
      <c r="D117" s="44"/>
      <c r="E117" s="68" t="s">
        <v>34</v>
      </c>
      <c r="F117" s="37">
        <f t="shared" si="10"/>
        <v>46976</v>
      </c>
      <c r="G117" s="37"/>
      <c r="H117" s="37">
        <f>H118</f>
        <v>46976</v>
      </c>
      <c r="I117" s="37"/>
    </row>
    <row r="118" spans="2:9" ht="81.75" customHeight="1" x14ac:dyDescent="0.25">
      <c r="B118" s="33" t="s">
        <v>33</v>
      </c>
      <c r="C118" s="24" t="s">
        <v>107</v>
      </c>
      <c r="D118" s="33" t="s">
        <v>17</v>
      </c>
      <c r="E118" s="69" t="s">
        <v>108</v>
      </c>
      <c r="F118" s="34">
        <f t="shared" si="10"/>
        <v>46976</v>
      </c>
      <c r="G118" s="34"/>
      <c r="H118" s="89">
        <v>46976</v>
      </c>
      <c r="I118" s="46"/>
    </row>
    <row r="119" spans="2:9" ht="27" customHeight="1" x14ac:dyDescent="0.25">
      <c r="B119" s="123" t="s">
        <v>109</v>
      </c>
      <c r="C119" s="124"/>
      <c r="D119" s="124"/>
      <c r="E119" s="125"/>
      <c r="F119" s="37">
        <f>G119+H119+I119</f>
        <v>210000</v>
      </c>
      <c r="G119" s="37"/>
      <c r="H119" s="37"/>
      <c r="I119" s="37">
        <f>I120</f>
        <v>210000</v>
      </c>
    </row>
    <row r="120" spans="2:9" ht="24" customHeight="1" x14ac:dyDescent="0.25">
      <c r="B120" s="35" t="s">
        <v>19</v>
      </c>
      <c r="C120" s="38"/>
      <c r="D120" s="38"/>
      <c r="E120" s="36" t="s">
        <v>20</v>
      </c>
      <c r="F120" s="37">
        <f>G120+H120+I120</f>
        <v>210000</v>
      </c>
      <c r="G120" s="37"/>
      <c r="H120" s="37"/>
      <c r="I120" s="37">
        <f>I121</f>
        <v>210000</v>
      </c>
    </row>
    <row r="121" spans="2:9" ht="27.75" customHeight="1" x14ac:dyDescent="0.25">
      <c r="B121" s="35" t="s">
        <v>63</v>
      </c>
      <c r="C121" s="38"/>
      <c r="D121" s="38"/>
      <c r="E121" s="54" t="s">
        <v>64</v>
      </c>
      <c r="F121" s="37">
        <f>G121+H121+I121</f>
        <v>210000</v>
      </c>
      <c r="G121" s="37"/>
      <c r="H121" s="37"/>
      <c r="I121" s="37">
        <f>I122</f>
        <v>210000</v>
      </c>
    </row>
    <row r="122" spans="2:9" ht="51.75" customHeight="1" x14ac:dyDescent="0.25">
      <c r="B122" s="78" t="s">
        <v>63</v>
      </c>
      <c r="C122" s="24" t="s">
        <v>110</v>
      </c>
      <c r="D122" s="78" t="s">
        <v>17</v>
      </c>
      <c r="E122" s="77" t="s">
        <v>142</v>
      </c>
      <c r="F122" s="34">
        <f>G122+H122+I122</f>
        <v>210000</v>
      </c>
      <c r="G122" s="37"/>
      <c r="H122" s="37"/>
      <c r="I122" s="34">
        <v>210000</v>
      </c>
    </row>
    <row r="123" spans="2:9" ht="26.25" customHeight="1" x14ac:dyDescent="0.25">
      <c r="B123" s="118" t="s">
        <v>111</v>
      </c>
      <c r="C123" s="119"/>
      <c r="D123" s="120"/>
      <c r="E123" s="22"/>
      <c r="F123" s="18">
        <f t="shared" si="10"/>
        <v>1301752.2999999998</v>
      </c>
      <c r="G123" s="18">
        <f>SUM(G17+G105+G112+G119)</f>
        <v>241469.1</v>
      </c>
      <c r="H123" s="18">
        <f>SUM(H17+H105+H112+H119)</f>
        <v>770021.2</v>
      </c>
      <c r="I123" s="18">
        <f>SUM(I17+I105+I112+I119)</f>
        <v>290262</v>
      </c>
    </row>
  </sheetData>
  <mergeCells count="52">
    <mergeCell ref="B123:D123"/>
    <mergeCell ref="B36:B37"/>
    <mergeCell ref="D36:D37"/>
    <mergeCell ref="E36:E37"/>
    <mergeCell ref="B105:E105"/>
    <mergeCell ref="B112:E112"/>
    <mergeCell ref="B119:E119"/>
    <mergeCell ref="D69:D70"/>
    <mergeCell ref="B69:B70"/>
    <mergeCell ref="E69:E70"/>
    <mergeCell ref="B66:B68"/>
    <mergeCell ref="E66:E68"/>
    <mergeCell ref="D66:D68"/>
    <mergeCell ref="B44:B48"/>
    <mergeCell ref="D44:D48"/>
    <mergeCell ref="E44:E48"/>
    <mergeCell ref="B40:E40"/>
    <mergeCell ref="B62:B63"/>
    <mergeCell ref="D62:D63"/>
    <mergeCell ref="E62:E63"/>
    <mergeCell ref="B17:E17"/>
    <mergeCell ref="B18:E18"/>
    <mergeCell ref="E5:H5"/>
    <mergeCell ref="B6:I6"/>
    <mergeCell ref="B7:I7"/>
    <mergeCell ref="B8:I8"/>
    <mergeCell ref="F4:I4"/>
    <mergeCell ref="B9:I9"/>
    <mergeCell ref="B10:H10"/>
    <mergeCell ref="B13:D13"/>
    <mergeCell ref="J14:J15"/>
    <mergeCell ref="B14:B15"/>
    <mergeCell ref="C14:C15"/>
    <mergeCell ref="D14:D15"/>
    <mergeCell ref="G14:G15"/>
    <mergeCell ref="H14:H15"/>
    <mergeCell ref="I14:I15"/>
    <mergeCell ref="E13:E15"/>
    <mergeCell ref="F13:F15"/>
    <mergeCell ref="G13:I13"/>
    <mergeCell ref="E91:E92"/>
    <mergeCell ref="E76:E77"/>
    <mergeCell ref="B99:B100"/>
    <mergeCell ref="D99:D100"/>
    <mergeCell ref="E99:E100"/>
    <mergeCell ref="B91:B92"/>
    <mergeCell ref="D91:D92"/>
    <mergeCell ref="B76:B77"/>
    <mergeCell ref="D76:D77"/>
    <mergeCell ref="B78:B80"/>
    <mergeCell ref="E78:E80"/>
    <mergeCell ref="D78:D80"/>
  </mergeCells>
  <pageMargins left="0.78740157480314965" right="0.78740157480314965" top="1.1811023622047245" bottom="0.59055118110236227" header="0.31496062992125984" footer="0.31496062992125984"/>
  <pageSetup paperSize="9" scale="9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2020-12-24T14:55:52Z</cp:lastPrinted>
  <dcterms:created xsi:type="dcterms:W3CDTF">2017-11-08T08:25:33Z</dcterms:created>
  <dcterms:modified xsi:type="dcterms:W3CDTF">2020-12-24T14:56:23Z</dcterms:modified>
</cp:coreProperties>
</file>