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325"/>
  <workbookPr defaultThemeVersion="124226"/>
  <mc:AlternateContent xmlns:mc="http://schemas.openxmlformats.org/markup-compatibility/2006">
    <mc:Choice Requires="x15">
      <x15ac:absPath xmlns:x15ac="http://schemas.microsoft.com/office/spreadsheetml/2010/11/ac" url="Z:\решения 46 (26.03.2021)\465 О внесении изм. в бюджет\"/>
    </mc:Choice>
  </mc:AlternateContent>
  <xr:revisionPtr revIDLastSave="0" documentId="13_ncr:1_{173A9D08-224C-48A1-96BE-7294352A03F5}" xr6:coauthVersionLast="45" xr6:coauthVersionMax="45" xr10:uidLastSave="{00000000-0000-0000-0000-000000000000}"/>
  <bookViews>
    <workbookView xWindow="-120" yWindow="-120" windowWidth="21840" windowHeight="13140" xr2:uid="{00000000-000D-0000-FFFF-FFFF00000000}"/>
  </bookViews>
  <sheets>
    <sheet name="Приложение 14" sheetId="5" r:id="rId1"/>
    <sheet name="Лист1" sheetId="6" r:id="rId2"/>
  </sheets>
  <definedNames>
    <definedName name="_xlnm._FilterDatabase" localSheetId="1" hidden="1">Лист1!$A$1:$H$18</definedName>
    <definedName name="_xlnm._FilterDatabase" localSheetId="0" hidden="1">'Приложение 14'!$A$12:$IJ$12</definedName>
    <definedName name="_xlnm.Print_Titles" localSheetId="0">'Приложение 14'!$12:$12</definedName>
    <definedName name="_xlnm.Print_Area" localSheetId="0">'Приложение 14'!$A$1:$J$920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45" i="5" l="1"/>
  <c r="J328" i="5" l="1"/>
  <c r="J326" i="5"/>
  <c r="I328" i="5"/>
  <c r="I326" i="5"/>
  <c r="H328" i="5"/>
  <c r="H329" i="5"/>
  <c r="H327" i="5"/>
  <c r="H326" i="5"/>
  <c r="I121" i="5"/>
  <c r="F121" i="5"/>
  <c r="I60" i="5" l="1"/>
  <c r="F60" i="5"/>
  <c r="J61" i="5"/>
  <c r="J60" i="5" s="1"/>
  <c r="G61" i="5"/>
  <c r="G60" i="5" s="1"/>
  <c r="J872" i="5" l="1"/>
  <c r="G872" i="5"/>
  <c r="J918" i="5"/>
  <c r="I918" i="5"/>
  <c r="G918" i="5"/>
  <c r="F918" i="5"/>
  <c r="H919" i="5"/>
  <c r="E919" i="5"/>
  <c r="I881" i="5"/>
  <c r="F881" i="5"/>
  <c r="H918" i="5" l="1"/>
  <c r="E918" i="5"/>
  <c r="J157" i="5"/>
  <c r="G157" i="5" l="1"/>
  <c r="F652" i="5"/>
  <c r="E652" i="5" s="1"/>
  <c r="H652" i="5"/>
  <c r="J651" i="5"/>
  <c r="J650" i="5" s="1"/>
  <c r="I651" i="5"/>
  <c r="I650" i="5" s="1"/>
  <c r="G651" i="5"/>
  <c r="G650" i="5" s="1"/>
  <c r="E329" i="5"/>
  <c r="G328" i="5"/>
  <c r="F328" i="5"/>
  <c r="E327" i="5"/>
  <c r="G326" i="5"/>
  <c r="F326" i="5"/>
  <c r="F159" i="5"/>
  <c r="F114" i="5"/>
  <c r="F80" i="5"/>
  <c r="F776" i="5"/>
  <c r="F814" i="5"/>
  <c r="F651" i="5" l="1"/>
  <c r="E651" i="5" s="1"/>
  <c r="E326" i="5"/>
  <c r="H651" i="5"/>
  <c r="H650" i="5"/>
  <c r="F650" i="5"/>
  <c r="E650" i="5" s="1"/>
  <c r="E328" i="5"/>
  <c r="J499" i="5"/>
  <c r="H499" i="5" s="1"/>
  <c r="G499" i="5"/>
  <c r="J498" i="5"/>
  <c r="H498" i="5" s="1"/>
  <c r="G498" i="5"/>
  <c r="J478" i="5"/>
  <c r="H478" i="5" s="1"/>
  <c r="J477" i="5"/>
  <c r="G477" i="5"/>
  <c r="G478" i="5"/>
  <c r="E478" i="5" s="1"/>
  <c r="I476" i="5"/>
  <c r="F476" i="5"/>
  <c r="I802" i="5"/>
  <c r="H802" i="5" s="1"/>
  <c r="F802" i="5"/>
  <c r="J364" i="5"/>
  <c r="J363" i="5" s="1"/>
  <c r="I364" i="5"/>
  <c r="I363" i="5" s="1"/>
  <c r="G364" i="5"/>
  <c r="G363" i="5" s="1"/>
  <c r="F364" i="5"/>
  <c r="H365" i="5"/>
  <c r="E365" i="5"/>
  <c r="J74" i="5"/>
  <c r="J73" i="5"/>
  <c r="G74" i="5"/>
  <c r="G73" i="5"/>
  <c r="F882" i="5"/>
  <c r="J476" i="5" l="1"/>
  <c r="G476" i="5"/>
  <c r="H363" i="5"/>
  <c r="E364" i="5"/>
  <c r="F363" i="5"/>
  <c r="E363" i="5" s="1"/>
  <c r="H364" i="5"/>
  <c r="F908" i="5"/>
  <c r="I825" i="5" l="1"/>
  <c r="F826" i="5"/>
  <c r="I123" i="5"/>
  <c r="F123" i="5"/>
  <c r="J715" i="5"/>
  <c r="I715" i="5"/>
  <c r="G715" i="5"/>
  <c r="F715" i="5"/>
  <c r="H717" i="5"/>
  <c r="E717" i="5"/>
  <c r="H716" i="5"/>
  <c r="E716" i="5"/>
  <c r="I670" i="5"/>
  <c r="F670" i="5"/>
  <c r="I884" i="5"/>
  <c r="F884" i="5"/>
  <c r="E715" i="5" l="1"/>
  <c r="H715" i="5"/>
  <c r="I742" i="5"/>
  <c r="F742" i="5"/>
  <c r="I240" i="5" l="1"/>
  <c r="F240" i="5"/>
  <c r="J233" i="5"/>
  <c r="I233" i="5"/>
  <c r="G233" i="5"/>
  <c r="F233" i="5"/>
  <c r="H234" i="5"/>
  <c r="E234" i="5"/>
  <c r="H233" i="5" l="1"/>
  <c r="E233" i="5"/>
  <c r="G145" i="5"/>
  <c r="I152" i="5" l="1"/>
  <c r="I812" i="5"/>
  <c r="F812" i="5"/>
  <c r="I743" i="5"/>
  <c r="F743" i="5"/>
  <c r="J749" i="5"/>
  <c r="I749" i="5"/>
  <c r="G749" i="5"/>
  <c r="F749" i="5"/>
  <c r="H751" i="5"/>
  <c r="E751" i="5"/>
  <c r="E738" i="5"/>
  <c r="J730" i="5"/>
  <c r="J729" i="5" s="1"/>
  <c r="I730" i="5"/>
  <c r="I729" i="5" s="1"/>
  <c r="G730" i="5"/>
  <c r="G729" i="5" s="1"/>
  <c r="F730" i="5"/>
  <c r="F729" i="5" s="1"/>
  <c r="H731" i="5"/>
  <c r="E731" i="5"/>
  <c r="E728" i="5"/>
  <c r="I712" i="5"/>
  <c r="H712" i="5" s="1"/>
  <c r="F712" i="5"/>
  <c r="I710" i="5"/>
  <c r="H710" i="5" s="1"/>
  <c r="F710" i="5"/>
  <c r="I796" i="5"/>
  <c r="H796" i="5" s="1"/>
  <c r="F796" i="5"/>
  <c r="I597" i="5"/>
  <c r="H597" i="5" s="1"/>
  <c r="F597" i="5"/>
  <c r="I582" i="5"/>
  <c r="I521" i="5"/>
  <c r="H521" i="5" s="1"/>
  <c r="F521" i="5"/>
  <c r="I495" i="5"/>
  <c r="H495" i="5" s="1"/>
  <c r="F495" i="5"/>
  <c r="I379" i="5"/>
  <c r="H379" i="5" s="1"/>
  <c r="I374" i="5"/>
  <c r="H374" i="5" s="1"/>
  <c r="F374" i="5"/>
  <c r="E729" i="5" l="1"/>
  <c r="H729" i="5"/>
  <c r="H730" i="5"/>
  <c r="E730" i="5"/>
  <c r="I906" i="5"/>
  <c r="F906" i="5"/>
  <c r="I641" i="5" l="1"/>
  <c r="H641" i="5" s="1"/>
  <c r="I661" i="5"/>
  <c r="H661" i="5" s="1"/>
  <c r="F661" i="5"/>
  <c r="I660" i="5"/>
  <c r="H660" i="5" s="1"/>
  <c r="F660" i="5"/>
  <c r="H657" i="5"/>
  <c r="H656" i="5"/>
  <c r="F641" i="5"/>
  <c r="I633" i="5"/>
  <c r="H633" i="5" s="1"/>
  <c r="F633" i="5"/>
  <c r="I348" i="5" l="1"/>
  <c r="I347" i="5"/>
  <c r="F336" i="5"/>
  <c r="I295" i="5"/>
  <c r="F294" i="5"/>
  <c r="F145" i="5"/>
  <c r="J844" i="5"/>
  <c r="G844" i="5"/>
  <c r="I844" i="5"/>
  <c r="F844" i="5"/>
  <c r="H847" i="5"/>
  <c r="E847" i="5"/>
  <c r="I92" i="5" l="1"/>
  <c r="F92" i="5"/>
  <c r="J89" i="5"/>
  <c r="G89" i="5"/>
  <c r="J93" i="5"/>
  <c r="J92" i="5" s="1"/>
  <c r="G93" i="5"/>
  <c r="G92" i="5" s="1"/>
  <c r="I90" i="5"/>
  <c r="I89" i="5" s="1"/>
  <c r="F90" i="5"/>
  <c r="F89" i="5" s="1"/>
  <c r="H94" i="5"/>
  <c r="E94" i="5"/>
  <c r="H91" i="5"/>
  <c r="E91" i="5"/>
  <c r="J514" i="5"/>
  <c r="H514" i="5" s="1"/>
  <c r="G514" i="5"/>
  <c r="H503" i="5"/>
  <c r="H502" i="5"/>
  <c r="G362" i="5"/>
  <c r="I855" i="5"/>
  <c r="F855" i="5"/>
  <c r="I183" i="5" l="1"/>
  <c r="F183" i="5"/>
  <c r="H137" i="5"/>
  <c r="E137" i="5"/>
  <c r="J136" i="5"/>
  <c r="I136" i="5"/>
  <c r="G136" i="5"/>
  <c r="F136" i="5"/>
  <c r="H123" i="5"/>
  <c r="E123" i="5"/>
  <c r="J122" i="5"/>
  <c r="I122" i="5"/>
  <c r="G122" i="5"/>
  <c r="F122" i="5"/>
  <c r="H102" i="5"/>
  <c r="E102" i="5"/>
  <c r="J101" i="5"/>
  <c r="J100" i="5" s="1"/>
  <c r="I101" i="5"/>
  <c r="I100" i="5" s="1"/>
  <c r="G101" i="5"/>
  <c r="G100" i="5" s="1"/>
  <c r="F101" i="5"/>
  <c r="J242" i="5"/>
  <c r="J241" i="5" s="1"/>
  <c r="I242" i="5"/>
  <c r="I241" i="5" s="1"/>
  <c r="G242" i="5"/>
  <c r="G241" i="5" s="1"/>
  <c r="F242" i="5"/>
  <c r="F241" i="5" s="1"/>
  <c r="J235" i="5"/>
  <c r="I235" i="5"/>
  <c r="G235" i="5"/>
  <c r="F235" i="5"/>
  <c r="H821" i="5"/>
  <c r="E821" i="5"/>
  <c r="J820" i="5"/>
  <c r="I820" i="5"/>
  <c r="G820" i="5"/>
  <c r="F820" i="5"/>
  <c r="H645" i="5"/>
  <c r="E645" i="5"/>
  <c r="J644" i="5"/>
  <c r="I644" i="5"/>
  <c r="G644" i="5"/>
  <c r="F644" i="5"/>
  <c r="H118" i="5"/>
  <c r="E118" i="5"/>
  <c r="J117" i="5"/>
  <c r="I117" i="5"/>
  <c r="G117" i="5"/>
  <c r="F117" i="5"/>
  <c r="H116" i="5"/>
  <c r="H115" i="5" s="1"/>
  <c r="E116" i="5"/>
  <c r="E115" i="5" s="1"/>
  <c r="J115" i="5"/>
  <c r="I115" i="5"/>
  <c r="G115" i="5"/>
  <c r="F115" i="5"/>
  <c r="H114" i="5"/>
  <c r="E114" i="5"/>
  <c r="J113" i="5"/>
  <c r="I113" i="5"/>
  <c r="G113" i="5"/>
  <c r="F113" i="5"/>
  <c r="E145" i="5"/>
  <c r="J144" i="5"/>
  <c r="I144" i="5"/>
  <c r="G144" i="5"/>
  <c r="F144" i="5"/>
  <c r="H84" i="5"/>
  <c r="E84" i="5"/>
  <c r="J83" i="5"/>
  <c r="I83" i="5"/>
  <c r="G83" i="5"/>
  <c r="F83" i="5"/>
  <c r="H82" i="5"/>
  <c r="E82" i="5"/>
  <c r="J81" i="5"/>
  <c r="I81" i="5"/>
  <c r="G81" i="5"/>
  <c r="F81" i="5"/>
  <c r="H80" i="5"/>
  <c r="E80" i="5"/>
  <c r="J79" i="5"/>
  <c r="I79" i="5"/>
  <c r="G79" i="5"/>
  <c r="F79" i="5"/>
  <c r="H776" i="5"/>
  <c r="E776" i="5"/>
  <c r="J775" i="5"/>
  <c r="J774" i="5" s="1"/>
  <c r="I775" i="5"/>
  <c r="G775" i="5"/>
  <c r="G774" i="5" s="1"/>
  <c r="F775" i="5"/>
  <c r="F774" i="5" s="1"/>
  <c r="H818" i="5"/>
  <c r="E818" i="5"/>
  <c r="E817" i="5" s="1"/>
  <c r="J817" i="5"/>
  <c r="I817" i="5"/>
  <c r="G817" i="5"/>
  <c r="F817" i="5"/>
  <c r="H816" i="5"/>
  <c r="E816" i="5"/>
  <c r="J815" i="5"/>
  <c r="I815" i="5"/>
  <c r="G815" i="5"/>
  <c r="F815" i="5"/>
  <c r="H877" i="5"/>
  <c r="E877" i="5"/>
  <c r="J876" i="5"/>
  <c r="I876" i="5"/>
  <c r="G876" i="5"/>
  <c r="F876" i="5"/>
  <c r="H649" i="5"/>
  <c r="E649" i="5"/>
  <c r="J648" i="5"/>
  <c r="I648" i="5"/>
  <c r="G648" i="5"/>
  <c r="F648" i="5"/>
  <c r="H647" i="5"/>
  <c r="E647" i="5"/>
  <c r="J646" i="5"/>
  <c r="I646" i="5"/>
  <c r="G646" i="5"/>
  <c r="F646" i="5"/>
  <c r="H325" i="5"/>
  <c r="E325" i="5"/>
  <c r="J324" i="5"/>
  <c r="I324" i="5"/>
  <c r="G324" i="5"/>
  <c r="F324" i="5"/>
  <c r="H323" i="5"/>
  <c r="E323" i="5"/>
  <c r="J322" i="5"/>
  <c r="I322" i="5"/>
  <c r="G322" i="5"/>
  <c r="F322" i="5"/>
  <c r="H309" i="5"/>
  <c r="E309" i="5"/>
  <c r="J308" i="5"/>
  <c r="I308" i="5"/>
  <c r="G308" i="5"/>
  <c r="F308" i="5"/>
  <c r="H307" i="5"/>
  <c r="E307" i="5"/>
  <c r="J306" i="5"/>
  <c r="I306" i="5"/>
  <c r="G306" i="5"/>
  <c r="F306" i="5"/>
  <c r="H305" i="5"/>
  <c r="E305" i="5"/>
  <c r="J304" i="5"/>
  <c r="I304" i="5"/>
  <c r="G304" i="5"/>
  <c r="F304" i="5"/>
  <c r="H303" i="5"/>
  <c r="E303" i="5"/>
  <c r="J302" i="5"/>
  <c r="I302" i="5"/>
  <c r="G302" i="5"/>
  <c r="F302" i="5"/>
  <c r="H301" i="5"/>
  <c r="E301" i="5"/>
  <c r="J300" i="5"/>
  <c r="I300" i="5"/>
  <c r="G300" i="5"/>
  <c r="F300" i="5"/>
  <c r="H299" i="5"/>
  <c r="E299" i="5"/>
  <c r="J298" i="5"/>
  <c r="I298" i="5"/>
  <c r="G298" i="5"/>
  <c r="F298" i="5"/>
  <c r="H279" i="5"/>
  <c r="E279" i="5"/>
  <c r="J278" i="5"/>
  <c r="I278" i="5"/>
  <c r="G278" i="5"/>
  <c r="F278" i="5"/>
  <c r="H277" i="5"/>
  <c r="E277" i="5"/>
  <c r="J276" i="5"/>
  <c r="I276" i="5"/>
  <c r="G276" i="5"/>
  <c r="F276" i="5"/>
  <c r="H275" i="5"/>
  <c r="E275" i="5"/>
  <c r="E274" i="5" s="1"/>
  <c r="J274" i="5"/>
  <c r="I274" i="5"/>
  <c r="G274" i="5"/>
  <c r="F274" i="5"/>
  <c r="H159" i="5"/>
  <c r="E159" i="5"/>
  <c r="J158" i="5"/>
  <c r="I158" i="5"/>
  <c r="G158" i="5"/>
  <c r="F158" i="5"/>
  <c r="H157" i="5"/>
  <c r="E157" i="5"/>
  <c r="J156" i="5"/>
  <c r="I156" i="5"/>
  <c r="G156" i="5"/>
  <c r="F156" i="5"/>
  <c r="H155" i="5"/>
  <c r="E155" i="5"/>
  <c r="J154" i="5"/>
  <c r="I154" i="5"/>
  <c r="G154" i="5"/>
  <c r="F154" i="5"/>
  <c r="F321" i="5" l="1"/>
  <c r="F643" i="5"/>
  <c r="F642" i="5" s="1"/>
  <c r="I643" i="5"/>
  <c r="I642" i="5" s="1"/>
  <c r="G321" i="5"/>
  <c r="G643" i="5"/>
  <c r="G642" i="5" s="1"/>
  <c r="J643" i="5"/>
  <c r="J642" i="5" s="1"/>
  <c r="F153" i="5"/>
  <c r="G153" i="5"/>
  <c r="J153" i="5"/>
  <c r="G297" i="5"/>
  <c r="I153" i="5"/>
  <c r="F297" i="5"/>
  <c r="J321" i="5"/>
  <c r="I321" i="5"/>
  <c r="J78" i="5"/>
  <c r="F273" i="5"/>
  <c r="G273" i="5"/>
  <c r="J297" i="5"/>
  <c r="H100" i="5"/>
  <c r="E136" i="5"/>
  <c r="H242" i="5"/>
  <c r="H101" i="5"/>
  <c r="H122" i="5"/>
  <c r="E101" i="5"/>
  <c r="F100" i="5"/>
  <c r="E100" i="5" s="1"/>
  <c r="E122" i="5"/>
  <c r="H136" i="5"/>
  <c r="E235" i="5"/>
  <c r="E242" i="5"/>
  <c r="E241" i="5"/>
  <c r="H241" i="5"/>
  <c r="H235" i="5"/>
  <c r="H79" i="5"/>
  <c r="H278" i="5"/>
  <c r="H274" i="5"/>
  <c r="H276" i="5"/>
  <c r="E278" i="5"/>
  <c r="J273" i="5"/>
  <c r="H117" i="5"/>
  <c r="H815" i="5"/>
  <c r="H817" i="5"/>
  <c r="H775" i="5"/>
  <c r="E79" i="5"/>
  <c r="I112" i="5"/>
  <c r="E117" i="5"/>
  <c r="H876" i="5"/>
  <c r="E815" i="5"/>
  <c r="H83" i="5"/>
  <c r="E144" i="5"/>
  <c r="H144" i="5"/>
  <c r="G112" i="5"/>
  <c r="E774" i="5"/>
  <c r="E154" i="5"/>
  <c r="H154" i="5"/>
  <c r="E156" i="5"/>
  <c r="H156" i="5"/>
  <c r="E158" i="5"/>
  <c r="H158" i="5"/>
  <c r="I273" i="5"/>
  <c r="H300" i="5"/>
  <c r="H302" i="5"/>
  <c r="E304" i="5"/>
  <c r="H304" i="5"/>
  <c r="E306" i="5"/>
  <c r="H306" i="5"/>
  <c r="E308" i="5"/>
  <c r="H308" i="5"/>
  <c r="E322" i="5"/>
  <c r="H322" i="5"/>
  <c r="E324" i="5"/>
  <c r="E646" i="5"/>
  <c r="H646" i="5"/>
  <c r="E648" i="5"/>
  <c r="H648" i="5"/>
  <c r="E876" i="5"/>
  <c r="I774" i="5"/>
  <c r="H774" i="5" s="1"/>
  <c r="E775" i="5"/>
  <c r="G78" i="5"/>
  <c r="I78" i="5"/>
  <c r="H81" i="5"/>
  <c r="E83" i="5"/>
  <c r="E113" i="5"/>
  <c r="H113" i="5"/>
  <c r="J112" i="5"/>
  <c r="E644" i="5"/>
  <c r="H644" i="5"/>
  <c r="E820" i="5"/>
  <c r="H820" i="5"/>
  <c r="F112" i="5"/>
  <c r="E81" i="5"/>
  <c r="F78" i="5"/>
  <c r="H298" i="5"/>
  <c r="E300" i="5"/>
  <c r="I297" i="5"/>
  <c r="H324" i="5"/>
  <c r="E298" i="5"/>
  <c r="E302" i="5"/>
  <c r="E276" i="5"/>
  <c r="I343" i="5"/>
  <c r="F343" i="5"/>
  <c r="F87" i="5"/>
  <c r="H625" i="5"/>
  <c r="H624" i="5"/>
  <c r="H621" i="5"/>
  <c r="H620" i="5"/>
  <c r="H617" i="5"/>
  <c r="H616" i="5"/>
  <c r="H613" i="5"/>
  <c r="H610" i="5"/>
  <c r="H609" i="5"/>
  <c r="H608" i="5"/>
  <c r="H576" i="5"/>
  <c r="H573" i="5"/>
  <c r="H570" i="5"/>
  <c r="H567" i="5"/>
  <c r="H564" i="5"/>
  <c r="H555" i="5"/>
  <c r="H554" i="5"/>
  <c r="H548" i="5"/>
  <c r="H547" i="5"/>
  <c r="H544" i="5"/>
  <c r="H543" i="5"/>
  <c r="H492" i="5"/>
  <c r="H490" i="5"/>
  <c r="H489" i="5"/>
  <c r="H486" i="5"/>
  <c r="H485" i="5"/>
  <c r="H482" i="5"/>
  <c r="H481" i="5"/>
  <c r="J474" i="5"/>
  <c r="I474" i="5"/>
  <c r="G474" i="5"/>
  <c r="F474" i="5"/>
  <c r="H475" i="5"/>
  <c r="E475" i="5"/>
  <c r="H472" i="5"/>
  <c r="H471" i="5"/>
  <c r="H468" i="5"/>
  <c r="H467" i="5"/>
  <c r="H464" i="5"/>
  <c r="H463" i="5"/>
  <c r="H458" i="5"/>
  <c r="H457" i="5"/>
  <c r="H454" i="5"/>
  <c r="H451" i="5"/>
  <c r="H448" i="5"/>
  <c r="H447" i="5"/>
  <c r="H444" i="5"/>
  <c r="H443" i="5"/>
  <c r="H440" i="5"/>
  <c r="H439" i="5"/>
  <c r="H432" i="5"/>
  <c r="H431" i="5"/>
  <c r="H428" i="5"/>
  <c r="H427" i="5"/>
  <c r="H424" i="5"/>
  <c r="H423" i="5"/>
  <c r="H420" i="5"/>
  <c r="H419" i="5"/>
  <c r="H416" i="5"/>
  <c r="H415" i="5"/>
  <c r="H412" i="5"/>
  <c r="H411" i="5"/>
  <c r="H408" i="5"/>
  <c r="H407" i="5"/>
  <c r="H404" i="5"/>
  <c r="H403" i="5"/>
  <c r="H400" i="5"/>
  <c r="H399" i="5"/>
  <c r="H396" i="5"/>
  <c r="H395" i="5"/>
  <c r="H369" i="5"/>
  <c r="H368" i="5"/>
  <c r="H360" i="5"/>
  <c r="H362" i="5"/>
  <c r="H357" i="5"/>
  <c r="J497" i="5"/>
  <c r="I497" i="5"/>
  <c r="I496" i="5" s="1"/>
  <c r="G497" i="5"/>
  <c r="G496" i="5" s="1"/>
  <c r="F497" i="5"/>
  <c r="F496" i="5" s="1"/>
  <c r="E498" i="5"/>
  <c r="E499" i="5"/>
  <c r="J799" i="5"/>
  <c r="I799" i="5"/>
  <c r="G799" i="5"/>
  <c r="F799" i="5"/>
  <c r="H800" i="5"/>
  <c r="E800" i="5"/>
  <c r="H177" i="5"/>
  <c r="E177" i="5"/>
  <c r="J176" i="5"/>
  <c r="J175" i="5" s="1"/>
  <c r="I176" i="5"/>
  <c r="I175" i="5" s="1"/>
  <c r="G176" i="5"/>
  <c r="G175" i="5" s="1"/>
  <c r="F176" i="5"/>
  <c r="F175" i="5" s="1"/>
  <c r="E153" i="5" l="1"/>
  <c r="E321" i="5"/>
  <c r="H321" i="5"/>
  <c r="H273" i="5"/>
  <c r="H153" i="5"/>
  <c r="E273" i="5"/>
  <c r="G473" i="5"/>
  <c r="J473" i="5"/>
  <c r="H474" i="5"/>
  <c r="E474" i="5"/>
  <c r="H497" i="5"/>
  <c r="J496" i="5"/>
  <c r="H496" i="5" s="1"/>
  <c r="E175" i="5"/>
  <c r="H175" i="5"/>
  <c r="E176" i="5"/>
  <c r="H799" i="5"/>
  <c r="E497" i="5"/>
  <c r="E496" i="5"/>
  <c r="E799" i="5"/>
  <c r="H176" i="5"/>
  <c r="J31" i="5"/>
  <c r="J30" i="5" s="1"/>
  <c r="I31" i="5"/>
  <c r="I30" i="5" s="1"/>
  <c r="G31" i="5"/>
  <c r="G30" i="5" s="1"/>
  <c r="F31" i="5"/>
  <c r="F30" i="5" s="1"/>
  <c r="G593" i="5"/>
  <c r="H30" i="5" l="1"/>
  <c r="H31" i="5"/>
  <c r="E31" i="5"/>
  <c r="E30" i="5"/>
  <c r="J916" i="5"/>
  <c r="I916" i="5"/>
  <c r="G916" i="5"/>
  <c r="F916" i="5"/>
  <c r="J871" i="5"/>
  <c r="I871" i="5"/>
  <c r="G871" i="5"/>
  <c r="F871" i="5"/>
  <c r="J318" i="5" l="1"/>
  <c r="J317" i="5" s="1"/>
  <c r="I318" i="5"/>
  <c r="I317" i="5" s="1"/>
  <c r="G318" i="5"/>
  <c r="G317" i="5" s="1"/>
  <c r="F318" i="5"/>
  <c r="F317" i="5" s="1"/>
  <c r="H319" i="5"/>
  <c r="E319" i="5"/>
  <c r="F109" i="5"/>
  <c r="I861" i="5"/>
  <c r="F861" i="5"/>
  <c r="F900" i="5"/>
  <c r="I72" i="5"/>
  <c r="F72" i="5"/>
  <c r="J72" i="5"/>
  <c r="G72" i="5"/>
  <c r="H74" i="5"/>
  <c r="E74" i="5"/>
  <c r="I887" i="5"/>
  <c r="F887" i="5"/>
  <c r="I859" i="5"/>
  <c r="F859" i="5"/>
  <c r="H318" i="5" l="1"/>
  <c r="H317" i="5"/>
  <c r="E317" i="5"/>
  <c r="E318" i="5"/>
  <c r="I910" i="5"/>
  <c r="F910" i="5"/>
  <c r="I744" i="5"/>
  <c r="F744" i="5"/>
  <c r="I741" i="5"/>
  <c r="F741" i="5"/>
  <c r="I686" i="5"/>
  <c r="F686" i="5"/>
  <c r="H705" i="5" l="1"/>
  <c r="E705" i="5"/>
  <c r="J704" i="5"/>
  <c r="J703" i="5" s="1"/>
  <c r="I704" i="5"/>
  <c r="G704" i="5"/>
  <c r="G703" i="5" s="1"/>
  <c r="F704" i="5"/>
  <c r="H702" i="5"/>
  <c r="E702" i="5"/>
  <c r="J701" i="5"/>
  <c r="J700" i="5" s="1"/>
  <c r="I701" i="5"/>
  <c r="G701" i="5"/>
  <c r="G700" i="5" s="1"/>
  <c r="F701" i="5"/>
  <c r="H638" i="5"/>
  <c r="H632" i="5"/>
  <c r="H631" i="5"/>
  <c r="H630" i="5"/>
  <c r="H26" i="5"/>
  <c r="H23" i="5"/>
  <c r="H636" i="5"/>
  <c r="H605" i="5"/>
  <c r="H604" i="5"/>
  <c r="H601" i="5"/>
  <c r="H590" i="5"/>
  <c r="H585" i="5"/>
  <c r="H587" i="5"/>
  <c r="H582" i="5"/>
  <c r="H558" i="5"/>
  <c r="H540" i="5"/>
  <c r="H538" i="5"/>
  <c r="H535" i="5"/>
  <c r="H533" i="5"/>
  <c r="H530" i="5"/>
  <c r="H527" i="5"/>
  <c r="H525" i="5"/>
  <c r="H516" i="5"/>
  <c r="H511" i="5"/>
  <c r="H507" i="5"/>
  <c r="H509" i="5"/>
  <c r="H477" i="5"/>
  <c r="H461" i="5"/>
  <c r="H436" i="5"/>
  <c r="H435" i="5"/>
  <c r="H392" i="5"/>
  <c r="H389" i="5"/>
  <c r="H386" i="5"/>
  <c r="H384" i="5"/>
  <c r="H381" i="5"/>
  <c r="H376" i="5"/>
  <c r="J659" i="5"/>
  <c r="I659" i="5"/>
  <c r="G659" i="5"/>
  <c r="F659" i="5"/>
  <c r="J655" i="5"/>
  <c r="I655" i="5"/>
  <c r="G655" i="5"/>
  <c r="F655" i="5"/>
  <c r="J801" i="5"/>
  <c r="I801" i="5"/>
  <c r="G801" i="5"/>
  <c r="F801" i="5"/>
  <c r="E802" i="5"/>
  <c r="H701" i="5" l="1"/>
  <c r="I700" i="5"/>
  <c r="H700" i="5" s="1"/>
  <c r="J699" i="5"/>
  <c r="E701" i="5"/>
  <c r="H704" i="5"/>
  <c r="I703" i="5"/>
  <c r="H703" i="5" s="1"/>
  <c r="G699" i="5"/>
  <c r="E704" i="5"/>
  <c r="F700" i="5"/>
  <c r="F703" i="5"/>
  <c r="E703" i="5" s="1"/>
  <c r="E801" i="5"/>
  <c r="H801" i="5"/>
  <c r="I699" i="5" l="1"/>
  <c r="H699" i="5" s="1"/>
  <c r="E700" i="5"/>
  <c r="F699" i="5"/>
  <c r="E699" i="5" s="1"/>
  <c r="J491" i="5" l="1"/>
  <c r="H491" i="5" s="1"/>
  <c r="G491" i="5"/>
  <c r="E491" i="5" s="1"/>
  <c r="E492" i="5"/>
  <c r="I473" i="5"/>
  <c r="F473" i="5"/>
  <c r="J367" i="5"/>
  <c r="G367" i="5"/>
  <c r="E368" i="5"/>
  <c r="E477" i="5" l="1"/>
  <c r="J366" i="5"/>
  <c r="I367" i="5"/>
  <c r="I366" i="5" s="1"/>
  <c r="G366" i="5"/>
  <c r="F367" i="5"/>
  <c r="F366" i="5" s="1"/>
  <c r="E369" i="5"/>
  <c r="E367" i="5" l="1"/>
  <c r="H367" i="5"/>
  <c r="H366" i="5"/>
  <c r="E366" i="5"/>
  <c r="H476" i="5"/>
  <c r="E476" i="5"/>
  <c r="I311" i="5"/>
  <c r="F311" i="5"/>
  <c r="H312" i="5"/>
  <c r="E312" i="5"/>
  <c r="J843" i="5" l="1"/>
  <c r="I843" i="5"/>
  <c r="G843" i="5"/>
  <c r="F843" i="5"/>
  <c r="J331" i="5"/>
  <c r="J330" i="5" s="1"/>
  <c r="J320" i="5" s="1"/>
  <c r="I331" i="5"/>
  <c r="I330" i="5" s="1"/>
  <c r="I320" i="5" s="1"/>
  <c r="G331" i="5"/>
  <c r="G330" i="5" s="1"/>
  <c r="G320" i="5" s="1"/>
  <c r="F331" i="5"/>
  <c r="F330" i="5" s="1"/>
  <c r="F320" i="5" s="1"/>
  <c r="H332" i="5"/>
  <c r="E332" i="5"/>
  <c r="J143" i="5"/>
  <c r="I143" i="5"/>
  <c r="G143" i="5"/>
  <c r="F143" i="5"/>
  <c r="H93" i="5"/>
  <c r="E93" i="5"/>
  <c r="I880" i="5"/>
  <c r="F880" i="5"/>
  <c r="J791" i="5"/>
  <c r="G791" i="5"/>
  <c r="J782" i="5"/>
  <c r="I782" i="5"/>
  <c r="G782" i="5"/>
  <c r="F782" i="5"/>
  <c r="J880" i="5"/>
  <c r="G880" i="5"/>
  <c r="J685" i="5"/>
  <c r="J684" i="5" s="1"/>
  <c r="I685" i="5"/>
  <c r="I684" i="5" s="1"/>
  <c r="G685" i="5"/>
  <c r="G684" i="5" s="1"/>
  <c r="F685" i="5"/>
  <c r="F684" i="5" s="1"/>
  <c r="H686" i="5"/>
  <c r="E686" i="5"/>
  <c r="J778" i="5"/>
  <c r="J777" i="5" s="1"/>
  <c r="J773" i="5" s="1"/>
  <c r="I778" i="5"/>
  <c r="I777" i="5" s="1"/>
  <c r="I773" i="5" s="1"/>
  <c r="H779" i="5"/>
  <c r="G778" i="5"/>
  <c r="G777" i="5" s="1"/>
  <c r="G773" i="5" s="1"/>
  <c r="F778" i="5"/>
  <c r="F777" i="5" s="1"/>
  <c r="F773" i="5" s="1"/>
  <c r="E779" i="5"/>
  <c r="H798" i="5"/>
  <c r="F791" i="5"/>
  <c r="I791" i="5"/>
  <c r="G788" i="5"/>
  <c r="F788" i="5"/>
  <c r="J788" i="5"/>
  <c r="I788" i="5"/>
  <c r="G758" i="5"/>
  <c r="G757" i="5" s="1"/>
  <c r="J758" i="5"/>
  <c r="J757" i="5" s="1"/>
  <c r="I758" i="5"/>
  <c r="I757" i="5" s="1"/>
  <c r="F758" i="5"/>
  <c r="H760" i="5"/>
  <c r="E760" i="5"/>
  <c r="E320" i="5" l="1"/>
  <c r="H320" i="5"/>
  <c r="E330" i="5"/>
  <c r="E843" i="5"/>
  <c r="H843" i="5"/>
  <c r="H330" i="5"/>
  <c r="E331" i="5"/>
  <c r="H331" i="5"/>
  <c r="E92" i="5"/>
  <c r="H92" i="5"/>
  <c r="H143" i="5"/>
  <c r="E143" i="5"/>
  <c r="F757" i="5"/>
  <c r="E757" i="5" s="1"/>
  <c r="H757" i="5"/>
  <c r="E778" i="5"/>
  <c r="H778" i="5"/>
  <c r="H685" i="5"/>
  <c r="E685" i="5"/>
  <c r="H777" i="5"/>
  <c r="E777" i="5"/>
  <c r="J612" i="5"/>
  <c r="I612" i="5"/>
  <c r="G612" i="5"/>
  <c r="F612" i="5"/>
  <c r="E576" i="5"/>
  <c r="H519" i="5"/>
  <c r="J361" i="5"/>
  <c r="I361" i="5"/>
  <c r="G361" i="5"/>
  <c r="F361" i="5"/>
  <c r="J359" i="5"/>
  <c r="I359" i="5"/>
  <c r="G359" i="5"/>
  <c r="F359" i="5"/>
  <c r="E362" i="5"/>
  <c r="E360" i="5"/>
  <c r="H17" i="5"/>
  <c r="J854" i="5"/>
  <c r="J853" i="5" s="1"/>
  <c r="I854" i="5"/>
  <c r="I853" i="5" s="1"/>
  <c r="G854" i="5"/>
  <c r="G853" i="5" s="1"/>
  <c r="F854" i="5"/>
  <c r="F853" i="5" s="1"/>
  <c r="H855" i="5"/>
  <c r="E855" i="5"/>
  <c r="H827" i="5"/>
  <c r="E827" i="5"/>
  <c r="H826" i="5"/>
  <c r="E826" i="5"/>
  <c r="H825" i="5"/>
  <c r="E825" i="5"/>
  <c r="J575" i="5"/>
  <c r="I575" i="5"/>
  <c r="G575" i="5"/>
  <c r="F575" i="5"/>
  <c r="J577" i="5"/>
  <c r="I577" i="5"/>
  <c r="G577" i="5"/>
  <c r="F577" i="5"/>
  <c r="H578" i="5"/>
  <c r="E578" i="5"/>
  <c r="H846" i="5"/>
  <c r="E846" i="5"/>
  <c r="J727" i="5"/>
  <c r="G727" i="5"/>
  <c r="J224" i="5"/>
  <c r="I224" i="5"/>
  <c r="G224" i="5"/>
  <c r="F224" i="5"/>
  <c r="J220" i="5"/>
  <c r="I220" i="5"/>
  <c r="G220" i="5"/>
  <c r="F220" i="5"/>
  <c r="I310" i="5"/>
  <c r="H310" i="5" s="1"/>
  <c r="G311" i="5"/>
  <c r="G310" i="5" s="1"/>
  <c r="F310" i="5"/>
  <c r="H313" i="5"/>
  <c r="E313" i="5"/>
  <c r="J281" i="5"/>
  <c r="J280" i="5" s="1"/>
  <c r="I281" i="5"/>
  <c r="I280" i="5" s="1"/>
  <c r="G281" i="5"/>
  <c r="G280" i="5" s="1"/>
  <c r="F281" i="5"/>
  <c r="F280" i="5" s="1"/>
  <c r="H282" i="5"/>
  <c r="E282" i="5"/>
  <c r="I358" i="5" l="1"/>
  <c r="F358" i="5"/>
  <c r="J358" i="5"/>
  <c r="G358" i="5"/>
  <c r="H759" i="5"/>
  <c r="H359" i="5"/>
  <c r="E361" i="5"/>
  <c r="H361" i="5"/>
  <c r="E359" i="5"/>
  <c r="H854" i="5"/>
  <c r="E854" i="5"/>
  <c r="E281" i="5"/>
  <c r="H311" i="5"/>
  <c r="E759" i="5"/>
  <c r="E577" i="5"/>
  <c r="H577" i="5"/>
  <c r="H758" i="5"/>
  <c r="E758" i="5"/>
  <c r="E311" i="5"/>
  <c r="E310" i="5"/>
  <c r="H281" i="5"/>
  <c r="H280" i="5"/>
  <c r="E280" i="5"/>
  <c r="H358" i="5" l="1"/>
  <c r="E358" i="5"/>
  <c r="H917" i="5"/>
  <c r="H915" i="5"/>
  <c r="J914" i="5"/>
  <c r="I914" i="5"/>
  <c r="H913" i="5"/>
  <c r="H912" i="5"/>
  <c r="H911" i="5"/>
  <c r="H910" i="5"/>
  <c r="J909" i="5"/>
  <c r="H908" i="5"/>
  <c r="J907" i="5"/>
  <c r="H906" i="5"/>
  <c r="J905" i="5"/>
  <c r="I905" i="5"/>
  <c r="H904" i="5"/>
  <c r="H903" i="5"/>
  <c r="H902" i="5"/>
  <c r="J901" i="5"/>
  <c r="I901" i="5"/>
  <c r="H900" i="5"/>
  <c r="J899" i="5"/>
  <c r="I899" i="5"/>
  <c r="H898" i="5"/>
  <c r="H897" i="5"/>
  <c r="H896" i="5"/>
  <c r="J895" i="5"/>
  <c r="I895" i="5"/>
  <c r="H894" i="5"/>
  <c r="J893" i="5"/>
  <c r="I893" i="5"/>
  <c r="H892" i="5"/>
  <c r="H891" i="5"/>
  <c r="J890" i="5"/>
  <c r="I890" i="5"/>
  <c r="H889" i="5"/>
  <c r="H888" i="5"/>
  <c r="H887" i="5"/>
  <c r="H886" i="5"/>
  <c r="H885" i="5"/>
  <c r="H884" i="5"/>
  <c r="H883" i="5"/>
  <c r="H882" i="5"/>
  <c r="H881" i="5"/>
  <c r="H872" i="5"/>
  <c r="H870" i="5"/>
  <c r="J869" i="5"/>
  <c r="I869" i="5"/>
  <c r="H865" i="5"/>
  <c r="H864" i="5"/>
  <c r="J863" i="5"/>
  <c r="I863" i="5"/>
  <c r="H862" i="5"/>
  <c r="H861" i="5"/>
  <c r="J860" i="5"/>
  <c r="I860" i="5"/>
  <c r="H859" i="5"/>
  <c r="J858" i="5"/>
  <c r="I858" i="5"/>
  <c r="H852" i="5"/>
  <c r="H851" i="5"/>
  <c r="J850" i="5"/>
  <c r="H845" i="5"/>
  <c r="H842" i="5"/>
  <c r="J841" i="5"/>
  <c r="J840" i="5" s="1"/>
  <c r="I841" i="5"/>
  <c r="H839" i="5"/>
  <c r="J838" i="5"/>
  <c r="J837" i="5" s="1"/>
  <c r="I838" i="5"/>
  <c r="H836" i="5"/>
  <c r="J835" i="5"/>
  <c r="J834" i="5" s="1"/>
  <c r="I835" i="5"/>
  <c r="H833" i="5"/>
  <c r="H832" i="5"/>
  <c r="J831" i="5"/>
  <c r="J830" i="5" s="1"/>
  <c r="I831" i="5"/>
  <c r="J824" i="5"/>
  <c r="J822" i="5" s="1"/>
  <c r="J819" i="5"/>
  <c r="I819" i="5"/>
  <c r="H814" i="5"/>
  <c r="J813" i="5"/>
  <c r="I813" i="5"/>
  <c r="H812" i="5"/>
  <c r="J811" i="5"/>
  <c r="I811" i="5"/>
  <c r="H808" i="5"/>
  <c r="J807" i="5"/>
  <c r="J806" i="5" s="1"/>
  <c r="I807" i="5"/>
  <c r="H805" i="5"/>
  <c r="J804" i="5"/>
  <c r="J803" i="5" s="1"/>
  <c r="J797" i="5"/>
  <c r="I797" i="5"/>
  <c r="J795" i="5"/>
  <c r="H792" i="5"/>
  <c r="J790" i="5"/>
  <c r="H789" i="5"/>
  <c r="J787" i="5"/>
  <c r="I787" i="5"/>
  <c r="H784" i="5"/>
  <c r="H783" i="5"/>
  <c r="J781" i="5"/>
  <c r="J780" i="5" s="1"/>
  <c r="H772" i="5"/>
  <c r="H771" i="5"/>
  <c r="H770" i="5"/>
  <c r="H769" i="5"/>
  <c r="H768" i="5"/>
  <c r="H767" i="5"/>
  <c r="J766" i="5"/>
  <c r="J765" i="5" s="1"/>
  <c r="J764" i="5" s="1"/>
  <c r="I766" i="5"/>
  <c r="I765" i="5" s="1"/>
  <c r="H763" i="5"/>
  <c r="J762" i="5"/>
  <c r="J761" i="5" s="1"/>
  <c r="I762" i="5"/>
  <c r="H756" i="5"/>
  <c r="J755" i="5"/>
  <c r="I755" i="5"/>
  <c r="H754" i="5"/>
  <c r="J753" i="5"/>
  <c r="I753" i="5"/>
  <c r="H750" i="5"/>
  <c r="J748" i="5"/>
  <c r="I748" i="5"/>
  <c r="H747" i="5"/>
  <c r="J746" i="5"/>
  <c r="J745" i="5" s="1"/>
  <c r="I746" i="5"/>
  <c r="I745" i="5" s="1"/>
  <c r="H744" i="5"/>
  <c r="H743" i="5"/>
  <c r="H742" i="5"/>
  <c r="H741" i="5"/>
  <c r="J740" i="5"/>
  <c r="J739" i="5" s="1"/>
  <c r="H738" i="5"/>
  <c r="J737" i="5"/>
  <c r="J736" i="5" s="1"/>
  <c r="I737" i="5"/>
  <c r="H734" i="5"/>
  <c r="J733" i="5"/>
  <c r="J732" i="5" s="1"/>
  <c r="I733" i="5"/>
  <c r="H728" i="5"/>
  <c r="I727" i="5"/>
  <c r="H727" i="5" s="1"/>
  <c r="J726" i="5"/>
  <c r="J725" i="5" s="1"/>
  <c r="H723" i="5"/>
  <c r="J722" i="5"/>
  <c r="J721" i="5" s="1"/>
  <c r="I722" i="5"/>
  <c r="H720" i="5"/>
  <c r="J719" i="5"/>
  <c r="J718" i="5" s="1"/>
  <c r="I719" i="5"/>
  <c r="J714" i="5"/>
  <c r="J711" i="5"/>
  <c r="I711" i="5"/>
  <c r="J709" i="5"/>
  <c r="I709" i="5"/>
  <c r="H698" i="5"/>
  <c r="J697" i="5"/>
  <c r="J696" i="5" s="1"/>
  <c r="J695" i="5" s="1"/>
  <c r="J694" i="5" s="1"/>
  <c r="I697" i="5"/>
  <c r="H693" i="5"/>
  <c r="J692" i="5"/>
  <c r="J691" i="5" s="1"/>
  <c r="I692" i="5"/>
  <c r="H690" i="5"/>
  <c r="J689" i="5"/>
  <c r="J688" i="5" s="1"/>
  <c r="I689" i="5"/>
  <c r="H682" i="5"/>
  <c r="J681" i="5"/>
  <c r="J680" i="5" s="1"/>
  <c r="J679" i="5" s="1"/>
  <c r="I681" i="5"/>
  <c r="I680" i="5" s="1"/>
  <c r="H678" i="5"/>
  <c r="J677" i="5"/>
  <c r="J676" i="5" s="1"/>
  <c r="I677" i="5"/>
  <c r="H675" i="5"/>
  <c r="J674" i="5"/>
  <c r="J673" i="5" s="1"/>
  <c r="I674" i="5"/>
  <c r="H670" i="5"/>
  <c r="J669" i="5"/>
  <c r="J668" i="5" s="1"/>
  <c r="J667" i="5" s="1"/>
  <c r="I669" i="5"/>
  <c r="I668" i="5" s="1"/>
  <c r="H666" i="5"/>
  <c r="J665" i="5"/>
  <c r="J664" i="5" s="1"/>
  <c r="J663" i="5" s="1"/>
  <c r="I665" i="5"/>
  <c r="I664" i="5" s="1"/>
  <c r="J658" i="5"/>
  <c r="J654" i="5"/>
  <c r="I654" i="5"/>
  <c r="J640" i="5"/>
  <c r="J639" i="5" s="1"/>
  <c r="I640" i="5"/>
  <c r="J637" i="5"/>
  <c r="I637" i="5"/>
  <c r="J635" i="5"/>
  <c r="I635" i="5"/>
  <c r="J629" i="5"/>
  <c r="J628" i="5" s="1"/>
  <c r="I629" i="5"/>
  <c r="I628" i="5" s="1"/>
  <c r="J623" i="5"/>
  <c r="J622" i="5" s="1"/>
  <c r="I623" i="5"/>
  <c r="I622" i="5" s="1"/>
  <c r="J619" i="5"/>
  <c r="J618" i="5" s="1"/>
  <c r="I619" i="5"/>
  <c r="J615" i="5"/>
  <c r="J614" i="5" s="1"/>
  <c r="I615" i="5"/>
  <c r="I614" i="5" s="1"/>
  <c r="J611" i="5"/>
  <c r="J607" i="5"/>
  <c r="J606" i="5" s="1"/>
  <c r="I607" i="5"/>
  <c r="J603" i="5"/>
  <c r="J602" i="5" s="1"/>
  <c r="I603" i="5"/>
  <c r="J600" i="5"/>
  <c r="J599" i="5" s="1"/>
  <c r="I600" i="5"/>
  <c r="I599" i="5" s="1"/>
  <c r="J596" i="5"/>
  <c r="J595" i="5" s="1"/>
  <c r="J594" i="5" s="1"/>
  <c r="I596" i="5"/>
  <c r="H593" i="5"/>
  <c r="J592" i="5"/>
  <c r="J591" i="5" s="1"/>
  <c r="J589" i="5"/>
  <c r="J588" i="5" s="1"/>
  <c r="I589" i="5"/>
  <c r="J586" i="5"/>
  <c r="I586" i="5"/>
  <c r="J584" i="5"/>
  <c r="I584" i="5"/>
  <c r="J581" i="5"/>
  <c r="J580" i="5" s="1"/>
  <c r="I581" i="5"/>
  <c r="J574" i="5"/>
  <c r="I574" i="5"/>
  <c r="J572" i="5"/>
  <c r="J571" i="5" s="1"/>
  <c r="I572" i="5"/>
  <c r="J569" i="5"/>
  <c r="J568" i="5" s="1"/>
  <c r="I569" i="5"/>
  <c r="I568" i="5" s="1"/>
  <c r="J566" i="5"/>
  <c r="J565" i="5" s="1"/>
  <c r="I566" i="5"/>
  <c r="J563" i="5"/>
  <c r="J562" i="5" s="1"/>
  <c r="I563" i="5"/>
  <c r="H561" i="5"/>
  <c r="J560" i="5"/>
  <c r="J559" i="5" s="1"/>
  <c r="I560" i="5"/>
  <c r="J557" i="5"/>
  <c r="J556" i="5" s="1"/>
  <c r="I557" i="5"/>
  <c r="J553" i="5"/>
  <c r="J552" i="5" s="1"/>
  <c r="I553" i="5"/>
  <c r="I552" i="5" s="1"/>
  <c r="H551" i="5"/>
  <c r="J550" i="5"/>
  <c r="J549" i="5" s="1"/>
  <c r="I550" i="5"/>
  <c r="J546" i="5"/>
  <c r="J545" i="5" s="1"/>
  <c r="I546" i="5"/>
  <c r="J542" i="5"/>
  <c r="J541" i="5" s="1"/>
  <c r="I542" i="5"/>
  <c r="J539" i="5"/>
  <c r="I539" i="5"/>
  <c r="J537" i="5"/>
  <c r="I537" i="5"/>
  <c r="J534" i="5"/>
  <c r="I534" i="5"/>
  <c r="J532" i="5"/>
  <c r="I532" i="5"/>
  <c r="J529" i="5"/>
  <c r="J528" i="5" s="1"/>
  <c r="I529" i="5"/>
  <c r="J526" i="5"/>
  <c r="I526" i="5"/>
  <c r="J524" i="5"/>
  <c r="I524" i="5"/>
  <c r="J520" i="5"/>
  <c r="I520" i="5"/>
  <c r="J518" i="5"/>
  <c r="I518" i="5"/>
  <c r="J515" i="5"/>
  <c r="I515" i="5"/>
  <c r="I513" i="5"/>
  <c r="J510" i="5"/>
  <c r="I510" i="5"/>
  <c r="J508" i="5"/>
  <c r="I508" i="5"/>
  <c r="I506" i="5"/>
  <c r="H506" i="5" s="1"/>
  <c r="I501" i="5"/>
  <c r="I500" i="5" s="1"/>
  <c r="J494" i="5"/>
  <c r="J493" i="5" s="1"/>
  <c r="I494" i="5"/>
  <c r="I493" i="5" s="1"/>
  <c r="J488" i="5"/>
  <c r="J487" i="5" s="1"/>
  <c r="I488" i="5"/>
  <c r="J484" i="5"/>
  <c r="J483" i="5" s="1"/>
  <c r="I484" i="5"/>
  <c r="J480" i="5"/>
  <c r="J479" i="5" s="1"/>
  <c r="I480" i="5"/>
  <c r="J470" i="5"/>
  <c r="J469" i="5" s="1"/>
  <c r="I470" i="5"/>
  <c r="J466" i="5"/>
  <c r="J465" i="5" s="1"/>
  <c r="I466" i="5"/>
  <c r="J462" i="5"/>
  <c r="I462" i="5"/>
  <c r="J460" i="5"/>
  <c r="I460" i="5"/>
  <c r="J456" i="5"/>
  <c r="J455" i="5" s="1"/>
  <c r="I456" i="5"/>
  <c r="J453" i="5"/>
  <c r="J452" i="5" s="1"/>
  <c r="I453" i="5"/>
  <c r="I452" i="5" s="1"/>
  <c r="I450" i="5"/>
  <c r="I449" i="5" s="1"/>
  <c r="J446" i="5"/>
  <c r="J445" i="5" s="1"/>
  <c r="I446" i="5"/>
  <c r="I445" i="5" s="1"/>
  <c r="J442" i="5"/>
  <c r="J441" i="5" s="1"/>
  <c r="I442" i="5"/>
  <c r="J438" i="5"/>
  <c r="J437" i="5" s="1"/>
  <c r="I438" i="5"/>
  <c r="J434" i="5"/>
  <c r="J433" i="5" s="1"/>
  <c r="I434" i="5"/>
  <c r="J430" i="5"/>
  <c r="J429" i="5" s="1"/>
  <c r="I430" i="5"/>
  <c r="I429" i="5" s="1"/>
  <c r="J426" i="5"/>
  <c r="J425" i="5" s="1"/>
  <c r="I426" i="5"/>
  <c r="J422" i="5"/>
  <c r="J421" i="5" s="1"/>
  <c r="I422" i="5"/>
  <c r="I421" i="5" s="1"/>
  <c r="I418" i="5"/>
  <c r="J414" i="5"/>
  <c r="J413" i="5" s="1"/>
  <c r="I414" i="5"/>
  <c r="J410" i="5"/>
  <c r="J409" i="5" s="1"/>
  <c r="I410" i="5"/>
  <c r="J406" i="5"/>
  <c r="J405" i="5" s="1"/>
  <c r="I406" i="5"/>
  <c r="J402" i="5"/>
  <c r="J401" i="5" s="1"/>
  <c r="I402" i="5"/>
  <c r="J398" i="5"/>
  <c r="J397" i="5" s="1"/>
  <c r="I398" i="5"/>
  <c r="I394" i="5"/>
  <c r="I393" i="5" s="1"/>
  <c r="J391" i="5"/>
  <c r="J390" i="5" s="1"/>
  <c r="I391" i="5"/>
  <c r="J388" i="5"/>
  <c r="J387" i="5" s="1"/>
  <c r="I388" i="5"/>
  <c r="I387" i="5" s="1"/>
  <c r="J385" i="5"/>
  <c r="I385" i="5"/>
  <c r="J383" i="5"/>
  <c r="I383" i="5"/>
  <c r="J380" i="5"/>
  <c r="J378" i="5"/>
  <c r="J375" i="5"/>
  <c r="I375" i="5"/>
  <c r="J373" i="5"/>
  <c r="I373" i="5"/>
  <c r="J356" i="5"/>
  <c r="J355" i="5" s="1"/>
  <c r="H354" i="5"/>
  <c r="J353" i="5"/>
  <c r="I353" i="5"/>
  <c r="J352" i="5"/>
  <c r="I352" i="5"/>
  <c r="H349" i="5"/>
  <c r="H348" i="5"/>
  <c r="H347" i="5"/>
  <c r="J346" i="5"/>
  <c r="J345" i="5" s="1"/>
  <c r="I346" i="5"/>
  <c r="I345" i="5" s="1"/>
  <c r="H344" i="5"/>
  <c r="H343" i="5"/>
  <c r="J342" i="5"/>
  <c r="J341" i="5" s="1"/>
  <c r="I342" i="5"/>
  <c r="H339" i="5"/>
  <c r="J338" i="5"/>
  <c r="J337" i="5" s="1"/>
  <c r="I338" i="5"/>
  <c r="H336" i="5"/>
  <c r="J335" i="5"/>
  <c r="J334" i="5" s="1"/>
  <c r="H316" i="5"/>
  <c r="J315" i="5"/>
  <c r="J314" i="5" s="1"/>
  <c r="I315" i="5"/>
  <c r="H296" i="5"/>
  <c r="H295" i="5"/>
  <c r="H294" i="5"/>
  <c r="H293" i="5"/>
  <c r="J292" i="5"/>
  <c r="J291" i="5" s="1"/>
  <c r="I292" i="5"/>
  <c r="H289" i="5"/>
  <c r="H288" i="5"/>
  <c r="H287" i="5"/>
  <c r="H286" i="5"/>
  <c r="J285" i="5"/>
  <c r="J284" i="5" s="1"/>
  <c r="J283" i="5" s="1"/>
  <c r="I285" i="5"/>
  <c r="H272" i="5"/>
  <c r="H271" i="5"/>
  <c r="H270" i="5"/>
  <c r="J269" i="5"/>
  <c r="J268" i="5" s="1"/>
  <c r="J267" i="5" s="1"/>
  <c r="I269" i="5"/>
  <c r="H265" i="5"/>
  <c r="J264" i="5"/>
  <c r="J263" i="5" s="1"/>
  <c r="J262" i="5" s="1"/>
  <c r="I264" i="5"/>
  <c r="H261" i="5"/>
  <c r="J260" i="5"/>
  <c r="J259" i="5" s="1"/>
  <c r="I260" i="5"/>
  <c r="H258" i="5"/>
  <c r="J257" i="5"/>
  <c r="J256" i="5" s="1"/>
  <c r="I257" i="5"/>
  <c r="I256" i="5" s="1"/>
  <c r="H255" i="5"/>
  <c r="J254" i="5"/>
  <c r="J253" i="5" s="1"/>
  <c r="I254" i="5"/>
  <c r="H251" i="5"/>
  <c r="J250" i="5"/>
  <c r="J249" i="5" s="1"/>
  <c r="I250" i="5"/>
  <c r="H248" i="5"/>
  <c r="H247" i="5"/>
  <c r="J246" i="5"/>
  <c r="J245" i="5" s="1"/>
  <c r="H243" i="5"/>
  <c r="H240" i="5"/>
  <c r="J239" i="5"/>
  <c r="I239" i="5"/>
  <c r="H238" i="5"/>
  <c r="J237" i="5"/>
  <c r="I237" i="5"/>
  <c r="H236" i="5"/>
  <c r="H229" i="5"/>
  <c r="J228" i="5"/>
  <c r="J227" i="5" s="1"/>
  <c r="I228" i="5"/>
  <c r="H226" i="5"/>
  <c r="H225" i="5"/>
  <c r="J223" i="5"/>
  <c r="H222" i="5"/>
  <c r="H221" i="5"/>
  <c r="J219" i="5"/>
  <c r="H217" i="5"/>
  <c r="J216" i="5"/>
  <c r="J215" i="5" s="1"/>
  <c r="I216" i="5"/>
  <c r="H214" i="5"/>
  <c r="J213" i="5"/>
  <c r="J212" i="5" s="1"/>
  <c r="I213" i="5"/>
  <c r="I212" i="5" s="1"/>
  <c r="H211" i="5"/>
  <c r="J210" i="5"/>
  <c r="J209" i="5" s="1"/>
  <c r="I210" i="5"/>
  <c r="H207" i="5"/>
  <c r="J206" i="5"/>
  <c r="I206" i="5"/>
  <c r="H205" i="5"/>
  <c r="J204" i="5"/>
  <c r="I204" i="5"/>
  <c r="H202" i="5"/>
  <c r="J201" i="5"/>
  <c r="I201" i="5"/>
  <c r="H200" i="5"/>
  <c r="J199" i="5"/>
  <c r="H197" i="5"/>
  <c r="J196" i="5"/>
  <c r="J195" i="5" s="1"/>
  <c r="I196" i="5"/>
  <c r="I195" i="5" s="1"/>
  <c r="H194" i="5"/>
  <c r="J193" i="5"/>
  <c r="J192" i="5" s="1"/>
  <c r="I193" i="5"/>
  <c r="H190" i="5"/>
  <c r="J189" i="5"/>
  <c r="J188" i="5" s="1"/>
  <c r="I189" i="5"/>
  <c r="H187" i="5"/>
  <c r="J186" i="5"/>
  <c r="J185" i="5" s="1"/>
  <c r="I186" i="5"/>
  <c r="H183" i="5"/>
  <c r="J182" i="5"/>
  <c r="J181" i="5" s="1"/>
  <c r="I182" i="5"/>
  <c r="I181" i="5" s="1"/>
  <c r="H180" i="5"/>
  <c r="J179" i="5"/>
  <c r="I179" i="5"/>
  <c r="H174" i="5"/>
  <c r="J173" i="5"/>
  <c r="J172" i="5" s="1"/>
  <c r="I173" i="5"/>
  <c r="H171" i="5"/>
  <c r="J170" i="5"/>
  <c r="J169" i="5" s="1"/>
  <c r="I170" i="5"/>
  <c r="H168" i="5"/>
  <c r="J167" i="5"/>
  <c r="J166" i="5" s="1"/>
  <c r="I167" i="5"/>
  <c r="J164" i="5"/>
  <c r="J163" i="5" s="1"/>
  <c r="H162" i="5"/>
  <c r="J161" i="5"/>
  <c r="J160" i="5" s="1"/>
  <c r="I161" i="5"/>
  <c r="H152" i="5"/>
  <c r="J151" i="5"/>
  <c r="J150" i="5" s="1"/>
  <c r="H149" i="5"/>
  <c r="J148" i="5"/>
  <c r="J147" i="5" s="1"/>
  <c r="I148" i="5"/>
  <c r="I147" i="5" s="1"/>
  <c r="H142" i="5"/>
  <c r="J141" i="5"/>
  <c r="I141" i="5"/>
  <c r="H140" i="5"/>
  <c r="J139" i="5"/>
  <c r="I139" i="5"/>
  <c r="H135" i="5"/>
  <c r="J134" i="5"/>
  <c r="J133" i="5" s="1"/>
  <c r="I134" i="5"/>
  <c r="I133" i="5" s="1"/>
  <c r="H132" i="5"/>
  <c r="J131" i="5"/>
  <c r="J130" i="5" s="1"/>
  <c r="I131" i="5"/>
  <c r="H129" i="5"/>
  <c r="J128" i="5"/>
  <c r="J127" i="5" s="1"/>
  <c r="I128" i="5"/>
  <c r="H126" i="5"/>
  <c r="J125" i="5"/>
  <c r="J124" i="5" s="1"/>
  <c r="I125" i="5"/>
  <c r="I124" i="5" s="1"/>
  <c r="H121" i="5"/>
  <c r="J120" i="5"/>
  <c r="J119" i="5" s="1"/>
  <c r="H111" i="5"/>
  <c r="J110" i="5"/>
  <c r="I110" i="5"/>
  <c r="H109" i="5"/>
  <c r="J108" i="5"/>
  <c r="I108" i="5"/>
  <c r="H106" i="5"/>
  <c r="J105" i="5"/>
  <c r="J104" i="5" s="1"/>
  <c r="I105" i="5"/>
  <c r="I104" i="5" s="1"/>
  <c r="I98" i="5"/>
  <c r="H97" i="5"/>
  <c r="J96" i="5"/>
  <c r="I96" i="5"/>
  <c r="H90" i="5"/>
  <c r="J88" i="5"/>
  <c r="I88" i="5"/>
  <c r="H87" i="5"/>
  <c r="J86" i="5"/>
  <c r="J85" i="5" s="1"/>
  <c r="H77" i="5"/>
  <c r="J76" i="5"/>
  <c r="J75" i="5" s="1"/>
  <c r="I76" i="5"/>
  <c r="I75" i="5" s="1"/>
  <c r="H73" i="5"/>
  <c r="J71" i="5"/>
  <c r="H68" i="5"/>
  <c r="J67" i="5"/>
  <c r="J66" i="5" s="1"/>
  <c r="I67" i="5"/>
  <c r="I66" i="5" s="1"/>
  <c r="H65" i="5"/>
  <c r="J64" i="5"/>
  <c r="J63" i="5" s="1"/>
  <c r="I64" i="5"/>
  <c r="H61" i="5"/>
  <c r="J59" i="5"/>
  <c r="I59" i="5"/>
  <c r="H57" i="5"/>
  <c r="H56" i="5"/>
  <c r="H55" i="5"/>
  <c r="H54" i="5"/>
  <c r="H53" i="5"/>
  <c r="J52" i="5"/>
  <c r="I52" i="5"/>
  <c r="I51" i="5" s="1"/>
  <c r="H49" i="5"/>
  <c r="H48" i="5"/>
  <c r="J47" i="5"/>
  <c r="J46" i="5" s="1"/>
  <c r="I47" i="5"/>
  <c r="H45" i="5"/>
  <c r="J44" i="5"/>
  <c r="J43" i="5" s="1"/>
  <c r="I44" i="5"/>
  <c r="H42" i="5"/>
  <c r="J41" i="5"/>
  <c r="J40" i="5" s="1"/>
  <c r="I41" i="5"/>
  <c r="H39" i="5"/>
  <c r="J38" i="5"/>
  <c r="J37" i="5" s="1"/>
  <c r="I38" i="5"/>
  <c r="H36" i="5"/>
  <c r="J35" i="5"/>
  <c r="J34" i="5" s="1"/>
  <c r="I35" i="5"/>
  <c r="H32" i="5"/>
  <c r="H29" i="5"/>
  <c r="J28" i="5"/>
  <c r="J27" i="5" s="1"/>
  <c r="I28" i="5"/>
  <c r="J25" i="5"/>
  <c r="J24" i="5" s="1"/>
  <c r="I25" i="5"/>
  <c r="J22" i="5"/>
  <c r="J21" i="5" s="1"/>
  <c r="I22" i="5"/>
  <c r="H20" i="5"/>
  <c r="J19" i="5"/>
  <c r="J18" i="5" s="1"/>
  <c r="I19" i="5"/>
  <c r="I18" i="5" s="1"/>
  <c r="J16" i="5"/>
  <c r="J15" i="5" s="1"/>
  <c r="I16" i="5"/>
  <c r="J351" i="5" l="1"/>
  <c r="J350" i="5" s="1"/>
  <c r="J879" i="5"/>
  <c r="J878" i="5" s="1"/>
  <c r="I232" i="5"/>
  <c r="I231" i="5" s="1"/>
  <c r="J794" i="5"/>
  <c r="J793" i="5" s="1"/>
  <c r="I810" i="5"/>
  <c r="I809" i="5" s="1"/>
  <c r="J810" i="5"/>
  <c r="H863" i="5"/>
  <c r="H452" i="5"/>
  <c r="H133" i="5"/>
  <c r="J232" i="5"/>
  <c r="J231" i="5" s="1"/>
  <c r="J829" i="5"/>
  <c r="J14" i="5"/>
  <c r="J786" i="5"/>
  <c r="J683" i="5"/>
  <c r="I512" i="5"/>
  <c r="J687" i="5"/>
  <c r="J653" i="5"/>
  <c r="J138" i="5"/>
  <c r="H134" i="5"/>
  <c r="I95" i="5"/>
  <c r="I107" i="5"/>
  <c r="J849" i="5"/>
  <c r="J848" i="5" s="1"/>
  <c r="H18" i="5"/>
  <c r="H35" i="5"/>
  <c r="I536" i="5"/>
  <c r="H237" i="5"/>
  <c r="J244" i="5"/>
  <c r="H264" i="5"/>
  <c r="H269" i="5"/>
  <c r="J290" i="5"/>
  <c r="H338" i="5"/>
  <c r="H47" i="5"/>
  <c r="J58" i="5"/>
  <c r="H60" i="5"/>
  <c r="J62" i="5"/>
  <c r="H66" i="5"/>
  <c r="J536" i="5"/>
  <c r="H563" i="5"/>
  <c r="H664" i="5"/>
  <c r="H681" i="5"/>
  <c r="H654" i="5"/>
  <c r="H659" i="5"/>
  <c r="J672" i="5"/>
  <c r="H677" i="5"/>
  <c r="H766" i="5"/>
  <c r="J218" i="5"/>
  <c r="I130" i="5"/>
  <c r="H130" i="5" s="1"/>
  <c r="H105" i="5"/>
  <c r="J107" i="5"/>
  <c r="H124" i="5"/>
  <c r="J505" i="5"/>
  <c r="H89" i="5"/>
  <c r="H88" i="5"/>
  <c r="H110" i="5"/>
  <c r="J531" i="5"/>
  <c r="J198" i="5"/>
  <c r="H387" i="5"/>
  <c r="J459" i="5"/>
  <c r="H619" i="5"/>
  <c r="H916" i="5"/>
  <c r="H25" i="5"/>
  <c r="H250" i="5"/>
  <c r="H254" i="5"/>
  <c r="I263" i="5"/>
  <c r="I262" i="5" s="1"/>
  <c r="H262" i="5" s="1"/>
  <c r="H315" i="5"/>
  <c r="H426" i="5"/>
  <c r="H612" i="5"/>
  <c r="H722" i="5"/>
  <c r="H196" i="5"/>
  <c r="J372" i="5"/>
  <c r="H434" i="5"/>
  <c r="H438" i="5"/>
  <c r="H442" i="5"/>
  <c r="H524" i="5"/>
  <c r="H529" i="5"/>
  <c r="H600" i="5"/>
  <c r="I611" i="5"/>
  <c r="H611" i="5" s="1"/>
  <c r="H615" i="5"/>
  <c r="I618" i="5"/>
  <c r="H618" i="5" s="1"/>
  <c r="H689" i="5"/>
  <c r="I721" i="5"/>
  <c r="H721" i="5" s="1"/>
  <c r="H745" i="5"/>
  <c r="I337" i="5"/>
  <c r="H337" i="5" s="1"/>
  <c r="H342" i="5"/>
  <c r="H375" i="5"/>
  <c r="H422" i="5"/>
  <c r="I425" i="5"/>
  <c r="H425" i="5" s="1"/>
  <c r="H430" i="5"/>
  <c r="I433" i="5"/>
  <c r="H433" i="5" s="1"/>
  <c r="H453" i="5"/>
  <c r="H456" i="5"/>
  <c r="H462" i="5"/>
  <c r="H470" i="5"/>
  <c r="H480" i="5"/>
  <c r="H488" i="5"/>
  <c r="H518" i="5"/>
  <c r="J523" i="5"/>
  <c r="H552" i="5"/>
  <c r="H557" i="5"/>
  <c r="H568" i="5"/>
  <c r="H575" i="5"/>
  <c r="H589" i="5"/>
  <c r="H596" i="5"/>
  <c r="H623" i="5"/>
  <c r="H635" i="5"/>
  <c r="I688" i="5"/>
  <c r="H688" i="5" s="1"/>
  <c r="H709" i="5"/>
  <c r="H719" i="5"/>
  <c r="H733" i="5"/>
  <c r="H737" i="5"/>
  <c r="I752" i="5"/>
  <c r="H762" i="5"/>
  <c r="H782" i="5"/>
  <c r="H811" i="5"/>
  <c r="H838" i="5"/>
  <c r="H890" i="5"/>
  <c r="H893" i="5"/>
  <c r="H899" i="5"/>
  <c r="H905" i="5"/>
  <c r="H141" i="5"/>
  <c r="H173" i="5"/>
  <c r="H186" i="5"/>
  <c r="J203" i="5"/>
  <c r="H352" i="5"/>
  <c r="I437" i="5"/>
  <c r="H437" i="5" s="1"/>
  <c r="H844" i="5"/>
  <c r="H167" i="5"/>
  <c r="H539" i="5"/>
  <c r="I562" i="5"/>
  <c r="H562" i="5" s="1"/>
  <c r="J752" i="5"/>
  <c r="I24" i="5"/>
  <c r="H24" i="5" s="1"/>
  <c r="H148" i="5"/>
  <c r="I166" i="5"/>
  <c r="H166" i="5" s="1"/>
  <c r="H239" i="5"/>
  <c r="H353" i="5"/>
  <c r="H38" i="5"/>
  <c r="I46" i="5"/>
  <c r="H46" i="5" s="1"/>
  <c r="I528" i="5"/>
  <c r="H528" i="5" s="1"/>
  <c r="H537" i="5"/>
  <c r="H581" i="5"/>
  <c r="H787" i="5"/>
  <c r="H206" i="5"/>
  <c r="H285" i="5"/>
  <c r="I314" i="5"/>
  <c r="H314" i="5" s="1"/>
  <c r="H526" i="5"/>
  <c r="H534" i="5"/>
  <c r="H669" i="5"/>
  <c r="H755" i="5"/>
  <c r="H841" i="5"/>
  <c r="H858" i="5"/>
  <c r="H19" i="5"/>
  <c r="H22" i="5"/>
  <c r="I34" i="5"/>
  <c r="H34" i="5" s="1"/>
  <c r="H41" i="5"/>
  <c r="H44" i="5"/>
  <c r="I172" i="5"/>
  <c r="H172" i="5" s="1"/>
  <c r="I441" i="5"/>
  <c r="H441" i="5" s="1"/>
  <c r="H446" i="5"/>
  <c r="I580" i="5"/>
  <c r="H580" i="5" s="1"/>
  <c r="J583" i="5"/>
  <c r="J579" i="5" s="1"/>
  <c r="I588" i="5"/>
  <c r="H588" i="5" s="1"/>
  <c r="I708" i="5"/>
  <c r="J708" i="5"/>
  <c r="J707" i="5" s="1"/>
  <c r="H711" i="5"/>
  <c r="H797" i="5"/>
  <c r="J868" i="5"/>
  <c r="J867" i="5" s="1"/>
  <c r="J866" i="5" s="1"/>
  <c r="I58" i="5"/>
  <c r="I185" i="5"/>
  <c r="H185" i="5" s="1"/>
  <c r="H213" i="5"/>
  <c r="H257" i="5"/>
  <c r="I284" i="5"/>
  <c r="H284" i="5" s="1"/>
  <c r="I341" i="5"/>
  <c r="H341" i="5" s="1"/>
  <c r="H16" i="5"/>
  <c r="H28" i="5"/>
  <c r="J33" i="5"/>
  <c r="I40" i="5"/>
  <c r="H40" i="5" s="1"/>
  <c r="H64" i="5"/>
  <c r="H67" i="5"/>
  <c r="H72" i="5"/>
  <c r="H76" i="5"/>
  <c r="I86" i="5"/>
  <c r="H86" i="5" s="1"/>
  <c r="H96" i="5"/>
  <c r="H108" i="5"/>
  <c r="H125" i="5"/>
  <c r="H128" i="5"/>
  <c r="I151" i="5"/>
  <c r="H151" i="5" s="1"/>
  <c r="H195" i="5"/>
  <c r="I199" i="5"/>
  <c r="H199" i="5" s="1"/>
  <c r="H201" i="5"/>
  <c r="H216" i="5"/>
  <c r="H220" i="5"/>
  <c r="H228" i="5"/>
  <c r="H260" i="5"/>
  <c r="H292" i="5"/>
  <c r="J340" i="5"/>
  <c r="H346" i="5"/>
  <c r="H383" i="5"/>
  <c r="J382" i="5"/>
  <c r="H388" i="5"/>
  <c r="H391" i="5"/>
  <c r="J394" i="5"/>
  <c r="J393" i="5" s="1"/>
  <c r="H393" i="5" s="1"/>
  <c r="H398" i="5"/>
  <c r="H406" i="5"/>
  <c r="H414" i="5"/>
  <c r="J450" i="5"/>
  <c r="J449" i="5" s="1"/>
  <c r="H449" i="5" s="1"/>
  <c r="H508" i="5"/>
  <c r="I517" i="5"/>
  <c r="J517" i="5"/>
  <c r="H520" i="5"/>
  <c r="H553" i="5"/>
  <c r="I556" i="5"/>
  <c r="H556" i="5" s="1"/>
  <c r="H569" i="5"/>
  <c r="I595" i="5"/>
  <c r="H595" i="5" s="1"/>
  <c r="H629" i="5"/>
  <c r="I634" i="5"/>
  <c r="J634" i="5"/>
  <c r="J627" i="5" s="1"/>
  <c r="H637" i="5"/>
  <c r="H655" i="5"/>
  <c r="I658" i="5"/>
  <c r="H658" i="5" s="1"/>
  <c r="H665" i="5"/>
  <c r="I676" i="5"/>
  <c r="H676" i="5" s="1"/>
  <c r="H697" i="5"/>
  <c r="I714" i="5"/>
  <c r="H714" i="5" s="1"/>
  <c r="H746" i="5"/>
  <c r="H753" i="5"/>
  <c r="I761" i="5"/>
  <c r="H761" i="5" s="1"/>
  <c r="H788" i="5"/>
  <c r="H791" i="5"/>
  <c r="H807" i="5"/>
  <c r="H819" i="5"/>
  <c r="J823" i="5"/>
  <c r="H831" i="5"/>
  <c r="I837" i="5"/>
  <c r="H837" i="5" s="1"/>
  <c r="I857" i="5"/>
  <c r="I856" i="5" s="1"/>
  <c r="H860" i="5"/>
  <c r="H871" i="5"/>
  <c r="J875" i="5"/>
  <c r="J874" i="5" s="1"/>
  <c r="J873" i="5" s="1"/>
  <c r="H345" i="5"/>
  <c r="J184" i="5"/>
  <c r="H373" i="5"/>
  <c r="J377" i="5"/>
  <c r="I380" i="5"/>
  <c r="H380" i="5" s="1"/>
  <c r="H385" i="5"/>
  <c r="H402" i="5"/>
  <c r="H410" i="5"/>
  <c r="H460" i="5"/>
  <c r="H466" i="5"/>
  <c r="H484" i="5"/>
  <c r="H494" i="5"/>
  <c r="J501" i="5"/>
  <c r="J500" i="5" s="1"/>
  <c r="H500" i="5" s="1"/>
  <c r="I505" i="5"/>
  <c r="H510" i="5"/>
  <c r="J513" i="5"/>
  <c r="J512" i="5" s="1"/>
  <c r="H515" i="5"/>
  <c r="I523" i="5"/>
  <c r="H574" i="5"/>
  <c r="H584" i="5"/>
  <c r="I592" i="5"/>
  <c r="I591" i="5" s="1"/>
  <c r="H591" i="5" s="1"/>
  <c r="H614" i="5"/>
  <c r="H622" i="5"/>
  <c r="H674" i="5"/>
  <c r="H692" i="5"/>
  <c r="H749" i="5"/>
  <c r="I804" i="5"/>
  <c r="H804" i="5" s="1"/>
  <c r="H813" i="5"/>
  <c r="I824" i="5"/>
  <c r="I823" i="5" s="1"/>
  <c r="H835" i="5"/>
  <c r="I850" i="5"/>
  <c r="J857" i="5"/>
  <c r="J856" i="5" s="1"/>
  <c r="H869" i="5"/>
  <c r="H895" i="5"/>
  <c r="H901" i="5"/>
  <c r="I907" i="5"/>
  <c r="H907" i="5" s="1"/>
  <c r="H914" i="5"/>
  <c r="H52" i="5"/>
  <c r="J178" i="5"/>
  <c r="J146" i="5" s="1"/>
  <c r="J598" i="5"/>
  <c r="H75" i="5"/>
  <c r="H104" i="5"/>
  <c r="H161" i="5"/>
  <c r="I160" i="5"/>
  <c r="H160" i="5" s="1"/>
  <c r="H179" i="5"/>
  <c r="I178" i="5"/>
  <c r="H210" i="5"/>
  <c r="I209" i="5"/>
  <c r="H147" i="5"/>
  <c r="H189" i="5"/>
  <c r="I188" i="5"/>
  <c r="H188" i="5" s="1"/>
  <c r="H193" i="5"/>
  <c r="I192" i="5"/>
  <c r="H204" i="5"/>
  <c r="I203" i="5"/>
  <c r="H131" i="5"/>
  <c r="H182" i="5"/>
  <c r="I15" i="5"/>
  <c r="I21" i="5"/>
  <c r="H21" i="5" s="1"/>
  <c r="I27" i="5"/>
  <c r="H27" i="5" s="1"/>
  <c r="I37" i="5"/>
  <c r="H37" i="5" s="1"/>
  <c r="I43" i="5"/>
  <c r="H43" i="5" s="1"/>
  <c r="I50" i="5"/>
  <c r="J51" i="5"/>
  <c r="J50" i="5" s="1"/>
  <c r="I63" i="5"/>
  <c r="I71" i="5"/>
  <c r="I120" i="5"/>
  <c r="I119" i="5" s="1"/>
  <c r="I127" i="5"/>
  <c r="H127" i="5" s="1"/>
  <c r="H181" i="5"/>
  <c r="J208" i="5"/>
  <c r="H212" i="5"/>
  <c r="J252" i="5"/>
  <c r="H256" i="5"/>
  <c r="J333" i="5"/>
  <c r="H421" i="5"/>
  <c r="H429" i="5"/>
  <c r="H445" i="5"/>
  <c r="H139" i="5"/>
  <c r="I138" i="5"/>
  <c r="H165" i="5"/>
  <c r="I164" i="5"/>
  <c r="H170" i="5"/>
  <c r="I169" i="5"/>
  <c r="H169" i="5" s="1"/>
  <c r="H542" i="5"/>
  <c r="I541" i="5"/>
  <c r="H541" i="5" s="1"/>
  <c r="H546" i="5"/>
  <c r="I545" i="5"/>
  <c r="H545" i="5" s="1"/>
  <c r="H550" i="5"/>
  <c r="I549" i="5"/>
  <c r="H549" i="5" s="1"/>
  <c r="H560" i="5"/>
  <c r="I559" i="5"/>
  <c r="H559" i="5" s="1"/>
  <c r="H566" i="5"/>
  <c r="I565" i="5"/>
  <c r="H565" i="5" s="1"/>
  <c r="H572" i="5"/>
  <c r="I571" i="5"/>
  <c r="H571" i="5" s="1"/>
  <c r="H586" i="5"/>
  <c r="I583" i="5"/>
  <c r="H603" i="5"/>
  <c r="I602" i="5"/>
  <c r="H602" i="5" s="1"/>
  <c r="H607" i="5"/>
  <c r="I606" i="5"/>
  <c r="H606" i="5" s="1"/>
  <c r="H628" i="5"/>
  <c r="I215" i="5"/>
  <c r="H215" i="5" s="1"/>
  <c r="I219" i="5"/>
  <c r="I227" i="5"/>
  <c r="H227" i="5" s="1"/>
  <c r="I246" i="5"/>
  <c r="I249" i="5"/>
  <c r="H249" i="5" s="1"/>
  <c r="I253" i="5"/>
  <c r="I259" i="5"/>
  <c r="H259" i="5" s="1"/>
  <c r="I268" i="5"/>
  <c r="I267" i="5" s="1"/>
  <c r="I291" i="5"/>
  <c r="I335" i="5"/>
  <c r="I356" i="5"/>
  <c r="I372" i="5"/>
  <c r="I378" i="5"/>
  <c r="I382" i="5"/>
  <c r="I390" i="5"/>
  <c r="H390" i="5" s="1"/>
  <c r="I397" i="5"/>
  <c r="H397" i="5" s="1"/>
  <c r="I401" i="5"/>
  <c r="H401" i="5" s="1"/>
  <c r="I405" i="5"/>
  <c r="H405" i="5" s="1"/>
  <c r="I409" i="5"/>
  <c r="H409" i="5" s="1"/>
  <c r="I413" i="5"/>
  <c r="H413" i="5" s="1"/>
  <c r="I417" i="5"/>
  <c r="J418" i="5"/>
  <c r="J417" i="5" s="1"/>
  <c r="I455" i="5"/>
  <c r="H455" i="5" s="1"/>
  <c r="I459" i="5"/>
  <c r="I465" i="5"/>
  <c r="H465" i="5" s="1"/>
  <c r="I469" i="5"/>
  <c r="H469" i="5" s="1"/>
  <c r="H473" i="5"/>
  <c r="I479" i="5"/>
  <c r="H479" i="5" s="1"/>
  <c r="I483" i="5"/>
  <c r="H483" i="5" s="1"/>
  <c r="I487" i="5"/>
  <c r="H487" i="5" s="1"/>
  <c r="H493" i="5"/>
  <c r="J662" i="5"/>
  <c r="H668" i="5"/>
  <c r="H680" i="5"/>
  <c r="J713" i="5"/>
  <c r="H765" i="5"/>
  <c r="H853" i="5"/>
  <c r="H532" i="5"/>
  <c r="I531" i="5"/>
  <c r="H599" i="5"/>
  <c r="H640" i="5"/>
  <c r="I639" i="5"/>
  <c r="H639" i="5" s="1"/>
  <c r="I663" i="5"/>
  <c r="I667" i="5"/>
  <c r="H667" i="5" s="1"/>
  <c r="I673" i="5"/>
  <c r="I679" i="5"/>
  <c r="H679" i="5" s="1"/>
  <c r="I683" i="5"/>
  <c r="I691" i="5"/>
  <c r="H691" i="5" s="1"/>
  <c r="I696" i="5"/>
  <c r="I718" i="5"/>
  <c r="H718" i="5" s="1"/>
  <c r="I726" i="5"/>
  <c r="I732" i="5"/>
  <c r="H732" i="5" s="1"/>
  <c r="I736" i="5"/>
  <c r="I740" i="5"/>
  <c r="H748" i="5"/>
  <c r="I764" i="5"/>
  <c r="H764" i="5" s="1"/>
  <c r="I781" i="5"/>
  <c r="I795" i="5"/>
  <c r="I794" i="5" s="1"/>
  <c r="I806" i="5"/>
  <c r="H806" i="5" s="1"/>
  <c r="I830" i="5"/>
  <c r="I834" i="5"/>
  <c r="H834" i="5" s="1"/>
  <c r="I840" i="5"/>
  <c r="H840" i="5" s="1"/>
  <c r="I868" i="5"/>
  <c r="I875" i="5"/>
  <c r="I874" i="5" s="1"/>
  <c r="I909" i="5"/>
  <c r="H909" i="5" s="1"/>
  <c r="G182" i="5"/>
  <c r="G181" i="5" s="1"/>
  <c r="F182" i="5"/>
  <c r="F181" i="5" s="1"/>
  <c r="E183" i="5"/>
  <c r="G790" i="5"/>
  <c r="G338" i="5"/>
  <c r="G337" i="5" s="1"/>
  <c r="F338" i="5"/>
  <c r="F337" i="5" s="1"/>
  <c r="E339" i="5"/>
  <c r="E887" i="5"/>
  <c r="E881" i="5"/>
  <c r="E514" i="5"/>
  <c r="E381" i="5"/>
  <c r="G819" i="5"/>
  <c r="F819" i="5"/>
  <c r="E625" i="5"/>
  <c r="E624" i="5"/>
  <c r="E912" i="5"/>
  <c r="E461" i="5"/>
  <c r="E564" i="5"/>
  <c r="E490" i="5"/>
  <c r="E489" i="5"/>
  <c r="E458" i="5"/>
  <c r="E457" i="5"/>
  <c r="E451" i="5"/>
  <c r="E420" i="5"/>
  <c r="E419" i="5"/>
  <c r="E396" i="5"/>
  <c r="F813" i="5"/>
  <c r="G813" i="5"/>
  <c r="E814" i="5"/>
  <c r="G542" i="5"/>
  <c r="G541" i="5" s="1"/>
  <c r="E548" i="5"/>
  <c r="E547" i="5"/>
  <c r="G546" i="5"/>
  <c r="G545" i="5" s="1"/>
  <c r="F546" i="5"/>
  <c r="F545" i="5" s="1"/>
  <c r="E544" i="5"/>
  <c r="E543" i="5"/>
  <c r="F542" i="5"/>
  <c r="F541" i="5" s="1"/>
  <c r="E888" i="5"/>
  <c r="E885" i="5"/>
  <c r="E882" i="5"/>
  <c r="E243" i="5"/>
  <c r="E265" i="5"/>
  <c r="G264" i="5"/>
  <c r="G263" i="5" s="1"/>
  <c r="F264" i="5"/>
  <c r="F263" i="5" s="1"/>
  <c r="F262" i="5" s="1"/>
  <c r="G356" i="5"/>
  <c r="G355" i="5" s="1"/>
  <c r="F269" i="5"/>
  <c r="F268" i="5" s="1"/>
  <c r="F267" i="5" s="1"/>
  <c r="E152" i="5"/>
  <c r="E502" i="5"/>
  <c r="F501" i="5"/>
  <c r="F500" i="5" s="1"/>
  <c r="F356" i="5"/>
  <c r="G711" i="5"/>
  <c r="F711" i="5"/>
  <c r="G709" i="5"/>
  <c r="F709" i="5"/>
  <c r="E710" i="5"/>
  <c r="E712" i="5"/>
  <c r="E798" i="5"/>
  <c r="E621" i="5"/>
  <c r="E620" i="5"/>
  <c r="E617" i="5"/>
  <c r="E616" i="5"/>
  <c r="G611" i="5"/>
  <c r="F611" i="5"/>
  <c r="E613" i="5"/>
  <c r="E610" i="5"/>
  <c r="E609" i="5"/>
  <c r="E608" i="5"/>
  <c r="E573" i="5"/>
  <c r="E570" i="5"/>
  <c r="E567" i="5"/>
  <c r="E555" i="5"/>
  <c r="E554" i="5"/>
  <c r="E486" i="5"/>
  <c r="E485" i="5"/>
  <c r="E482" i="5"/>
  <c r="E481" i="5"/>
  <c r="E472" i="5"/>
  <c r="E471" i="5"/>
  <c r="E468" i="5"/>
  <c r="E467" i="5"/>
  <c r="E464" i="5"/>
  <c r="E463" i="5"/>
  <c r="E454" i="5"/>
  <c r="E448" i="5"/>
  <c r="E447" i="5"/>
  <c r="E444" i="5"/>
  <c r="E443" i="5"/>
  <c r="E440" i="5"/>
  <c r="E439" i="5"/>
  <c r="E436" i="5"/>
  <c r="E435" i="5"/>
  <c r="E432" i="5"/>
  <c r="E431" i="5"/>
  <c r="E428" i="5"/>
  <c r="E427" i="5"/>
  <c r="E424" i="5"/>
  <c r="E423" i="5"/>
  <c r="E416" i="5"/>
  <c r="E415" i="5"/>
  <c r="E412" i="5"/>
  <c r="E411" i="5"/>
  <c r="E408" i="5"/>
  <c r="E407" i="5"/>
  <c r="E404" i="5"/>
  <c r="E403" i="5"/>
  <c r="E400" i="5"/>
  <c r="E399" i="5"/>
  <c r="G722" i="5"/>
  <c r="G721" i="5" s="1"/>
  <c r="F722" i="5"/>
  <c r="F721" i="5" s="1"/>
  <c r="E723" i="5"/>
  <c r="G719" i="5"/>
  <c r="G718" i="5" s="1"/>
  <c r="F719" i="5"/>
  <c r="F718" i="5" s="1"/>
  <c r="E720" i="5"/>
  <c r="G714" i="5"/>
  <c r="F714" i="5"/>
  <c r="E593" i="5"/>
  <c r="G257" i="5"/>
  <c r="G256" i="5" s="1"/>
  <c r="F257" i="5"/>
  <c r="F256" i="5" s="1"/>
  <c r="E796" i="5"/>
  <c r="E772" i="5"/>
  <c r="E767" i="5"/>
  <c r="E771" i="5"/>
  <c r="E770" i="5"/>
  <c r="E769" i="5"/>
  <c r="E68" i="5"/>
  <c r="G67" i="5"/>
  <c r="G66" i="5" s="1"/>
  <c r="F67" i="5"/>
  <c r="F66" i="5" s="1"/>
  <c r="E65" i="5"/>
  <c r="G64" i="5"/>
  <c r="G63" i="5" s="1"/>
  <c r="F64" i="5"/>
  <c r="F63" i="5" s="1"/>
  <c r="E32" i="5"/>
  <c r="E29" i="5"/>
  <c r="E49" i="5"/>
  <c r="E48" i="5"/>
  <c r="E255" i="5"/>
  <c r="E251" i="5"/>
  <c r="E240" i="5"/>
  <c r="E238" i="5"/>
  <c r="E236" i="5"/>
  <c r="E229" i="5"/>
  <c r="E222" i="5"/>
  <c r="E217" i="5"/>
  <c r="E214" i="5"/>
  <c r="E211" i="5"/>
  <c r="E207" i="5"/>
  <c r="G206" i="5"/>
  <c r="F206" i="5"/>
  <c r="E205" i="5"/>
  <c r="E202" i="5"/>
  <c r="E200" i="5"/>
  <c r="E194" i="5"/>
  <c r="E190" i="5"/>
  <c r="E187" i="5"/>
  <c r="E168" i="5"/>
  <c r="E162" i="5"/>
  <c r="E149" i="5"/>
  <c r="E140" i="5"/>
  <c r="E132" i="5"/>
  <c r="E129" i="5"/>
  <c r="E126" i="5"/>
  <c r="F120" i="5"/>
  <c r="F119" i="5" s="1"/>
  <c r="E111" i="5"/>
  <c r="E109" i="5"/>
  <c r="E97" i="5"/>
  <c r="E90" i="5"/>
  <c r="G797" i="5"/>
  <c r="G858" i="5"/>
  <c r="F858" i="5"/>
  <c r="G807" i="5"/>
  <c r="G806" i="5" s="1"/>
  <c r="F807" i="5"/>
  <c r="F806" i="5" s="1"/>
  <c r="E808" i="5"/>
  <c r="G692" i="5"/>
  <c r="G691" i="5" s="1"/>
  <c r="F692" i="5"/>
  <c r="F691" i="5" s="1"/>
  <c r="E693" i="5"/>
  <c r="G681" i="5"/>
  <c r="G680" i="5" s="1"/>
  <c r="G679" i="5" s="1"/>
  <c r="F681" i="5"/>
  <c r="F680" i="5" s="1"/>
  <c r="F679" i="5" s="1"/>
  <c r="E682" i="5"/>
  <c r="G44" i="5"/>
  <c r="G43" i="5" s="1"/>
  <c r="F44" i="5"/>
  <c r="F43" i="5" s="1"/>
  <c r="E45" i="5"/>
  <c r="G41" i="5"/>
  <c r="G40" i="5" s="1"/>
  <c r="F41" i="5"/>
  <c r="F40" i="5" s="1"/>
  <c r="E42" i="5"/>
  <c r="G654" i="5"/>
  <c r="F654" i="5"/>
  <c r="F629" i="5"/>
  <c r="F628" i="5" s="1"/>
  <c r="E632" i="5"/>
  <c r="G170" i="5"/>
  <c r="G169" i="5" s="1"/>
  <c r="F170" i="5"/>
  <c r="F169" i="5" s="1"/>
  <c r="E171" i="5"/>
  <c r="E744" i="5"/>
  <c r="G173" i="5"/>
  <c r="G172" i="5" s="1"/>
  <c r="F173" i="5"/>
  <c r="F172" i="5" s="1"/>
  <c r="E174" i="5"/>
  <c r="G584" i="5"/>
  <c r="F584" i="5"/>
  <c r="E585" i="5"/>
  <c r="G831" i="5"/>
  <c r="G830" i="5" s="1"/>
  <c r="F831" i="5"/>
  <c r="F830" i="5" s="1"/>
  <c r="E833" i="5"/>
  <c r="E832" i="5"/>
  <c r="E883" i="5"/>
  <c r="G869" i="5"/>
  <c r="F869" i="5"/>
  <c r="G795" i="5"/>
  <c r="E911" i="5"/>
  <c r="E73" i="5"/>
  <c r="G566" i="5"/>
  <c r="G565" i="5" s="1"/>
  <c r="F797" i="5"/>
  <c r="E551" i="5"/>
  <c r="G623" i="5"/>
  <c r="G622" i="5" s="1"/>
  <c r="G615" i="5"/>
  <c r="G614" i="5" s="1"/>
  <c r="G607" i="5"/>
  <c r="G606" i="5" s="1"/>
  <c r="F586" i="5"/>
  <c r="E661" i="5"/>
  <c r="E660" i="5"/>
  <c r="E657" i="5"/>
  <c r="E656" i="5"/>
  <c r="E641" i="5"/>
  <c r="E638" i="5"/>
  <c r="E633" i="5"/>
  <c r="E631" i="5"/>
  <c r="E630" i="5"/>
  <c r="F619" i="5"/>
  <c r="F618" i="5" s="1"/>
  <c r="F607" i="5"/>
  <c r="F606" i="5" s="1"/>
  <c r="E605" i="5"/>
  <c r="E604" i="5"/>
  <c r="E601" i="5"/>
  <c r="E597" i="5"/>
  <c r="G592" i="5"/>
  <c r="G591" i="5" s="1"/>
  <c r="E590" i="5"/>
  <c r="E582" i="5"/>
  <c r="G560" i="5"/>
  <c r="G559" i="5" s="1"/>
  <c r="F560" i="5"/>
  <c r="F559" i="5" s="1"/>
  <c r="E561" i="5"/>
  <c r="G515" i="5"/>
  <c r="F515" i="5"/>
  <c r="E516" i="5"/>
  <c r="F513" i="5"/>
  <c r="G494" i="5"/>
  <c r="G493" i="5" s="1"/>
  <c r="F494" i="5"/>
  <c r="F493" i="5" s="1"/>
  <c r="E495" i="5"/>
  <c r="G914" i="5"/>
  <c r="F914" i="5"/>
  <c r="E915" i="5"/>
  <c r="E870" i="5"/>
  <c r="G697" i="5"/>
  <c r="G696" i="5" s="1"/>
  <c r="F697" i="5"/>
  <c r="F696" i="5" s="1"/>
  <c r="F695" i="5" s="1"/>
  <c r="F694" i="5" s="1"/>
  <c r="E698" i="5"/>
  <c r="G677" i="5"/>
  <c r="G676" i="5" s="1"/>
  <c r="F677" i="5"/>
  <c r="F676" i="5" s="1"/>
  <c r="E678" i="5"/>
  <c r="G674" i="5"/>
  <c r="G673" i="5" s="1"/>
  <c r="F674" i="5"/>
  <c r="F673" i="5" s="1"/>
  <c r="E675" i="5"/>
  <c r="E812" i="5"/>
  <c r="G811" i="5"/>
  <c r="F811" i="5"/>
  <c r="G804" i="5"/>
  <c r="G803" i="5" s="1"/>
  <c r="E789" i="5"/>
  <c r="G787" i="5"/>
  <c r="F787" i="5"/>
  <c r="E784" i="5"/>
  <c r="F875" i="5"/>
  <c r="F874" i="5" s="1"/>
  <c r="G346" i="5"/>
  <c r="G345" i="5" s="1"/>
  <c r="E349" i="5"/>
  <c r="F346" i="5"/>
  <c r="F345" i="5" s="1"/>
  <c r="E344" i="5"/>
  <c r="F292" i="5"/>
  <c r="F291" i="5" s="1"/>
  <c r="F285" i="5"/>
  <c r="F284" i="5" s="1"/>
  <c r="F283" i="5" s="1"/>
  <c r="E289" i="5"/>
  <c r="E272" i="5"/>
  <c r="G342" i="5"/>
  <c r="G341" i="5" s="1"/>
  <c r="G285" i="5"/>
  <c r="G284" i="5" s="1"/>
  <c r="G283" i="5" s="1"/>
  <c r="G269" i="5"/>
  <c r="G268" i="5" s="1"/>
  <c r="G267" i="5" s="1"/>
  <c r="G665" i="5"/>
  <c r="G664" i="5" s="1"/>
  <c r="G663" i="5" s="1"/>
  <c r="F665" i="5"/>
  <c r="F664" i="5" s="1"/>
  <c r="G488" i="5"/>
  <c r="G487" i="5" s="1"/>
  <c r="F488" i="5"/>
  <c r="F487" i="5" s="1"/>
  <c r="F566" i="5"/>
  <c r="F565" i="5" s="1"/>
  <c r="G603" i="5"/>
  <c r="G602" i="5" s="1"/>
  <c r="F603" i="5"/>
  <c r="F602" i="5" s="1"/>
  <c r="E558" i="5"/>
  <c r="E525" i="5"/>
  <c r="G781" i="5"/>
  <c r="G780" i="5" s="1"/>
  <c r="G766" i="5"/>
  <c r="G765" i="5" s="1"/>
  <c r="E763" i="5"/>
  <c r="G762" i="5"/>
  <c r="G761" i="5" s="1"/>
  <c r="F762" i="5"/>
  <c r="F761" i="5" s="1"/>
  <c r="E756" i="5"/>
  <c r="G755" i="5"/>
  <c r="F755" i="5"/>
  <c r="E754" i="5"/>
  <c r="G753" i="5"/>
  <c r="F753" i="5"/>
  <c r="E750" i="5"/>
  <c r="G748" i="5"/>
  <c r="F748" i="5"/>
  <c r="E747" i="5"/>
  <c r="G746" i="5"/>
  <c r="G745" i="5" s="1"/>
  <c r="F746" i="5"/>
  <c r="F745" i="5" s="1"/>
  <c r="E743" i="5"/>
  <c r="G740" i="5"/>
  <c r="G739" i="5" s="1"/>
  <c r="G737" i="5"/>
  <c r="G736" i="5" s="1"/>
  <c r="E734" i="5"/>
  <c r="G733" i="5"/>
  <c r="G732" i="5" s="1"/>
  <c r="F733" i="5"/>
  <c r="F732" i="5" s="1"/>
  <c r="G726" i="5"/>
  <c r="E507" i="5"/>
  <c r="E509" i="5"/>
  <c r="G824" i="5"/>
  <c r="G822" i="5" s="1"/>
  <c r="F824" i="5"/>
  <c r="F823" i="5" s="1"/>
  <c r="F352" i="5"/>
  <c r="G52" i="5"/>
  <c r="G51" i="5" s="1"/>
  <c r="G50" i="5" s="1"/>
  <c r="F640" i="5"/>
  <c r="F639" i="5" s="1"/>
  <c r="G228" i="5"/>
  <c r="G227" i="5" s="1"/>
  <c r="F228" i="5"/>
  <c r="F227" i="5" s="1"/>
  <c r="E845" i="5"/>
  <c r="F905" i="5"/>
  <c r="E859" i="5"/>
  <c r="G890" i="5"/>
  <c r="F890" i="5"/>
  <c r="E917" i="5"/>
  <c r="E913" i="5"/>
  <c r="G909" i="5"/>
  <c r="G907" i="5"/>
  <c r="G905" i="5"/>
  <c r="E904" i="5"/>
  <c r="E903" i="5"/>
  <c r="E902" i="5"/>
  <c r="G901" i="5"/>
  <c r="F901" i="5"/>
  <c r="G899" i="5"/>
  <c r="E898" i="5"/>
  <c r="E897" i="5"/>
  <c r="E896" i="5"/>
  <c r="G895" i="5"/>
  <c r="F895" i="5"/>
  <c r="E894" i="5"/>
  <c r="G893" i="5"/>
  <c r="F893" i="5"/>
  <c r="E892" i="5"/>
  <c r="E891" i="5"/>
  <c r="E889" i="5"/>
  <c r="E886" i="5"/>
  <c r="E872" i="5"/>
  <c r="E865" i="5"/>
  <c r="E864" i="5"/>
  <c r="G863" i="5"/>
  <c r="F863" i="5"/>
  <c r="E862" i="5"/>
  <c r="E861" i="5"/>
  <c r="G860" i="5"/>
  <c r="F860" i="5"/>
  <c r="E852" i="5"/>
  <c r="G850" i="5"/>
  <c r="G849" i="5" s="1"/>
  <c r="E842" i="5"/>
  <c r="G841" i="5"/>
  <c r="G840" i="5" s="1"/>
  <c r="F841" i="5"/>
  <c r="F840" i="5" s="1"/>
  <c r="E839" i="5"/>
  <c r="G838" i="5"/>
  <c r="G837" i="5" s="1"/>
  <c r="F838" i="5"/>
  <c r="F837" i="5" s="1"/>
  <c r="E836" i="5"/>
  <c r="G835" i="5"/>
  <c r="G834" i="5" s="1"/>
  <c r="F835" i="5"/>
  <c r="F834" i="5" s="1"/>
  <c r="E690" i="5"/>
  <c r="G689" i="5"/>
  <c r="G688" i="5" s="1"/>
  <c r="F689" i="5"/>
  <c r="F688" i="5" s="1"/>
  <c r="E670" i="5"/>
  <c r="G669" i="5"/>
  <c r="G668" i="5" s="1"/>
  <c r="G667" i="5" s="1"/>
  <c r="F669" i="5"/>
  <c r="F668" i="5" s="1"/>
  <c r="F667" i="5" s="1"/>
  <c r="E666" i="5"/>
  <c r="G658" i="5"/>
  <c r="F658" i="5"/>
  <c r="G640" i="5"/>
  <c r="G639" i="5" s="1"/>
  <c r="G637" i="5"/>
  <c r="F637" i="5"/>
  <c r="E636" i="5"/>
  <c r="G635" i="5"/>
  <c r="F635" i="5"/>
  <c r="G629" i="5"/>
  <c r="G628" i="5" s="1"/>
  <c r="F623" i="5"/>
  <c r="F622" i="5" s="1"/>
  <c r="F615" i="5"/>
  <c r="F614" i="5" s="1"/>
  <c r="G600" i="5"/>
  <c r="G599" i="5" s="1"/>
  <c r="F600" i="5"/>
  <c r="F599" i="5" s="1"/>
  <c r="G596" i="5"/>
  <c r="G595" i="5" s="1"/>
  <c r="F596" i="5"/>
  <c r="F595" i="5" s="1"/>
  <c r="F594" i="5" s="1"/>
  <c r="G589" i="5"/>
  <c r="G588" i="5" s="1"/>
  <c r="F589" i="5"/>
  <c r="F588" i="5" s="1"/>
  <c r="G586" i="5"/>
  <c r="G581" i="5"/>
  <c r="G580" i="5" s="1"/>
  <c r="F581" i="5"/>
  <c r="F580" i="5" s="1"/>
  <c r="G574" i="5"/>
  <c r="F574" i="5"/>
  <c r="F572" i="5"/>
  <c r="F571" i="5" s="1"/>
  <c r="F569" i="5"/>
  <c r="F568" i="5" s="1"/>
  <c r="G563" i="5"/>
  <c r="G562" i="5" s="1"/>
  <c r="F563" i="5"/>
  <c r="F562" i="5" s="1"/>
  <c r="G557" i="5"/>
  <c r="G556" i="5" s="1"/>
  <c r="F557" i="5"/>
  <c r="F556" i="5" s="1"/>
  <c r="F553" i="5"/>
  <c r="F552" i="5" s="1"/>
  <c r="G550" i="5"/>
  <c r="G549" i="5" s="1"/>
  <c r="F550" i="5"/>
  <c r="F549" i="5" s="1"/>
  <c r="E540" i="5"/>
  <c r="G539" i="5"/>
  <c r="F539" i="5"/>
  <c r="E538" i="5"/>
  <c r="G537" i="5"/>
  <c r="F537" i="5"/>
  <c r="E535" i="5"/>
  <c r="G534" i="5"/>
  <c r="F534" i="5"/>
  <c r="E533" i="5"/>
  <c r="G532" i="5"/>
  <c r="F532" i="5"/>
  <c r="E530" i="5"/>
  <c r="G529" i="5"/>
  <c r="G528" i="5" s="1"/>
  <c r="F529" i="5"/>
  <c r="F528" i="5" s="1"/>
  <c r="E527" i="5"/>
  <c r="G526" i="5"/>
  <c r="F526" i="5"/>
  <c r="G524" i="5"/>
  <c r="F524" i="5"/>
  <c r="E521" i="5"/>
  <c r="G520" i="5"/>
  <c r="F520" i="5"/>
  <c r="E519" i="5"/>
  <c r="G518" i="5"/>
  <c r="F518" i="5"/>
  <c r="E511" i="5"/>
  <c r="G510" i="5"/>
  <c r="F510" i="5"/>
  <c r="G508" i="5"/>
  <c r="F508" i="5"/>
  <c r="F506" i="5"/>
  <c r="E506" i="5" s="1"/>
  <c r="G484" i="5"/>
  <c r="G483" i="5" s="1"/>
  <c r="F484" i="5"/>
  <c r="F483" i="5" s="1"/>
  <c r="G480" i="5"/>
  <c r="G479" i="5" s="1"/>
  <c r="F480" i="5"/>
  <c r="F479" i="5" s="1"/>
  <c r="F470" i="5"/>
  <c r="F469" i="5" s="1"/>
  <c r="G466" i="5"/>
  <c r="G465" i="5" s="1"/>
  <c r="F466" i="5"/>
  <c r="F465" i="5" s="1"/>
  <c r="G462" i="5"/>
  <c r="F462" i="5"/>
  <c r="G460" i="5"/>
  <c r="F460" i="5"/>
  <c r="G456" i="5"/>
  <c r="G455" i="5" s="1"/>
  <c r="F456" i="5"/>
  <c r="F455" i="5" s="1"/>
  <c r="G453" i="5"/>
  <c r="G452" i="5" s="1"/>
  <c r="F453" i="5"/>
  <c r="F450" i="5"/>
  <c r="F449" i="5" s="1"/>
  <c r="G446" i="5"/>
  <c r="G445" i="5" s="1"/>
  <c r="F446" i="5"/>
  <c r="F445" i="5" s="1"/>
  <c r="G442" i="5"/>
  <c r="G441" i="5" s="1"/>
  <c r="F442" i="5"/>
  <c r="F441" i="5" s="1"/>
  <c r="G438" i="5"/>
  <c r="G437" i="5" s="1"/>
  <c r="F438" i="5"/>
  <c r="F437" i="5" s="1"/>
  <c r="G434" i="5"/>
  <c r="G433" i="5" s="1"/>
  <c r="F434" i="5"/>
  <c r="F433" i="5" s="1"/>
  <c r="F430" i="5"/>
  <c r="F429" i="5" s="1"/>
  <c r="G426" i="5"/>
  <c r="G425" i="5" s="1"/>
  <c r="F426" i="5"/>
  <c r="F425" i="5" s="1"/>
  <c r="G422" i="5"/>
  <c r="G421" i="5" s="1"/>
  <c r="F422" i="5"/>
  <c r="F421" i="5" s="1"/>
  <c r="F418" i="5"/>
  <c r="F417" i="5" s="1"/>
  <c r="G414" i="5"/>
  <c r="G413" i="5" s="1"/>
  <c r="F414" i="5"/>
  <c r="F413" i="5" s="1"/>
  <c r="G410" i="5"/>
  <c r="G409" i="5" s="1"/>
  <c r="F410" i="5"/>
  <c r="F409" i="5" s="1"/>
  <c r="G406" i="5"/>
  <c r="G405" i="5" s="1"/>
  <c r="F406" i="5"/>
  <c r="F405" i="5" s="1"/>
  <c r="G402" i="5"/>
  <c r="G401" i="5" s="1"/>
  <c r="F402" i="5"/>
  <c r="F401" i="5" s="1"/>
  <c r="G398" i="5"/>
  <c r="G397" i="5" s="1"/>
  <c r="F398" i="5"/>
  <c r="F397" i="5" s="1"/>
  <c r="F394" i="5"/>
  <c r="F393" i="5" s="1"/>
  <c r="E392" i="5"/>
  <c r="G391" i="5"/>
  <c r="G390" i="5" s="1"/>
  <c r="F391" i="5"/>
  <c r="F390" i="5" s="1"/>
  <c r="E389" i="5"/>
  <c r="G388" i="5"/>
  <c r="G387" i="5" s="1"/>
  <c r="F388" i="5"/>
  <c r="F387" i="5" s="1"/>
  <c r="E386" i="5"/>
  <c r="G385" i="5"/>
  <c r="F385" i="5"/>
  <c r="E384" i="5"/>
  <c r="G383" i="5"/>
  <c r="F383" i="5"/>
  <c r="G380" i="5"/>
  <c r="F380" i="5"/>
  <c r="G378" i="5"/>
  <c r="E376" i="5"/>
  <c r="G375" i="5"/>
  <c r="F375" i="5"/>
  <c r="E374" i="5"/>
  <c r="G373" i="5"/>
  <c r="F373" i="5"/>
  <c r="G353" i="5"/>
  <c r="F353" i="5"/>
  <c r="E348" i="5"/>
  <c r="E336" i="5"/>
  <c r="G335" i="5"/>
  <c r="G334" i="5" s="1"/>
  <c r="F335" i="5"/>
  <c r="F334" i="5" s="1"/>
  <c r="E316" i="5"/>
  <c r="G315" i="5"/>
  <c r="G314" i="5" s="1"/>
  <c r="F315" i="5"/>
  <c r="F314" i="5" s="1"/>
  <c r="E296" i="5"/>
  <c r="E295" i="5"/>
  <c r="E294" i="5"/>
  <c r="G292" i="5"/>
  <c r="G291" i="5" s="1"/>
  <c r="E288" i="5"/>
  <c r="E287" i="5"/>
  <c r="E270" i="5"/>
  <c r="G260" i="5"/>
  <c r="G259" i="5" s="1"/>
  <c r="E258" i="5"/>
  <c r="G254" i="5"/>
  <c r="G253" i="5" s="1"/>
  <c r="G250" i="5"/>
  <c r="G249" i="5" s="1"/>
  <c r="F250" i="5"/>
  <c r="F249" i="5" s="1"/>
  <c r="E248" i="5"/>
  <c r="G246" i="5"/>
  <c r="G245" i="5" s="1"/>
  <c r="G239" i="5"/>
  <c r="F239" i="5"/>
  <c r="G237" i="5"/>
  <c r="F237" i="5"/>
  <c r="G223" i="5"/>
  <c r="G216" i="5"/>
  <c r="G215" i="5" s="1"/>
  <c r="F216" i="5"/>
  <c r="F215" i="5" s="1"/>
  <c r="G213" i="5"/>
  <c r="G212" i="5" s="1"/>
  <c r="F213" i="5"/>
  <c r="F212" i="5" s="1"/>
  <c r="G210" i="5"/>
  <c r="G209" i="5" s="1"/>
  <c r="F210" i="5"/>
  <c r="F209" i="5" s="1"/>
  <c r="G204" i="5"/>
  <c r="F204" i="5"/>
  <c r="G201" i="5"/>
  <c r="F201" i="5"/>
  <c r="G199" i="5"/>
  <c r="E197" i="5"/>
  <c r="G196" i="5"/>
  <c r="G195" i="5" s="1"/>
  <c r="F196" i="5"/>
  <c r="F195" i="5" s="1"/>
  <c r="G193" i="5"/>
  <c r="G192" i="5" s="1"/>
  <c r="F193" i="5"/>
  <c r="F192" i="5" s="1"/>
  <c r="G189" i="5"/>
  <c r="G188" i="5" s="1"/>
  <c r="F189" i="5"/>
  <c r="F188" i="5" s="1"/>
  <c r="G186" i="5"/>
  <c r="G185" i="5" s="1"/>
  <c r="F186" i="5"/>
  <c r="F185" i="5" s="1"/>
  <c r="E180" i="5"/>
  <c r="G179" i="5"/>
  <c r="F179" i="5"/>
  <c r="F178" i="5" s="1"/>
  <c r="G167" i="5"/>
  <c r="G166" i="5" s="1"/>
  <c r="F167" i="5"/>
  <c r="F166" i="5" s="1"/>
  <c r="G164" i="5"/>
  <c r="G163" i="5" s="1"/>
  <c r="G161" i="5"/>
  <c r="G160" i="5" s="1"/>
  <c r="F161" i="5"/>
  <c r="F160" i="5" s="1"/>
  <c r="G151" i="5"/>
  <c r="G150" i="5" s="1"/>
  <c r="G148" i="5"/>
  <c r="G147" i="5" s="1"/>
  <c r="E142" i="5"/>
  <c r="G141" i="5"/>
  <c r="F141" i="5"/>
  <c r="G139" i="5"/>
  <c r="F139" i="5"/>
  <c r="E135" i="5"/>
  <c r="G134" i="5"/>
  <c r="G133" i="5" s="1"/>
  <c r="F134" i="5"/>
  <c r="F133" i="5" s="1"/>
  <c r="G131" i="5"/>
  <c r="G130" i="5" s="1"/>
  <c r="F131" i="5"/>
  <c r="F130" i="5" s="1"/>
  <c r="G128" i="5"/>
  <c r="G127" i="5" s="1"/>
  <c r="F128" i="5"/>
  <c r="F127" i="5" s="1"/>
  <c r="G125" i="5"/>
  <c r="G124" i="5" s="1"/>
  <c r="F125" i="5"/>
  <c r="F124" i="5" s="1"/>
  <c r="G120" i="5"/>
  <c r="G119" i="5" s="1"/>
  <c r="G110" i="5"/>
  <c r="F110" i="5"/>
  <c r="G108" i="5"/>
  <c r="F105" i="5"/>
  <c r="F104" i="5" s="1"/>
  <c r="F98" i="5"/>
  <c r="G96" i="5"/>
  <c r="F96" i="5"/>
  <c r="G88" i="5"/>
  <c r="F88" i="5"/>
  <c r="G86" i="5"/>
  <c r="G85" i="5" s="1"/>
  <c r="E77" i="5"/>
  <c r="G76" i="5"/>
  <c r="G75" i="5" s="1"/>
  <c r="F76" i="5"/>
  <c r="F75" i="5" s="1"/>
  <c r="F71" i="5"/>
  <c r="E61" i="5"/>
  <c r="G59" i="5"/>
  <c r="F59" i="5"/>
  <c r="E57" i="5"/>
  <c r="E56" i="5"/>
  <c r="E55" i="5"/>
  <c r="E54" i="5"/>
  <c r="G47" i="5"/>
  <c r="G46" i="5" s="1"/>
  <c r="E39" i="5"/>
  <c r="G38" i="5"/>
  <c r="G37" i="5" s="1"/>
  <c r="F38" i="5"/>
  <c r="F37" i="5" s="1"/>
  <c r="E36" i="5"/>
  <c r="G35" i="5"/>
  <c r="G34" i="5" s="1"/>
  <c r="F35" i="5"/>
  <c r="F34" i="5" s="1"/>
  <c r="G28" i="5"/>
  <c r="G27" i="5" s="1"/>
  <c r="F28" i="5"/>
  <c r="F27" i="5" s="1"/>
  <c r="E26" i="5"/>
  <c r="G25" i="5"/>
  <c r="G24" i="5" s="1"/>
  <c r="F25" i="5"/>
  <c r="F24" i="5" s="1"/>
  <c r="E23" i="5"/>
  <c r="G22" i="5"/>
  <c r="G21" i="5" s="1"/>
  <c r="F22" i="5"/>
  <c r="E20" i="5"/>
  <c r="G19" i="5"/>
  <c r="G18" i="5" s="1"/>
  <c r="F19" i="5"/>
  <c r="F18" i="5" s="1"/>
  <c r="E17" i="5"/>
  <c r="G16" i="5"/>
  <c r="G15" i="5" s="1"/>
  <c r="F16" i="5"/>
  <c r="F15" i="5" s="1"/>
  <c r="E906" i="5"/>
  <c r="G470" i="5"/>
  <c r="G469" i="5" s="1"/>
  <c r="G430" i="5"/>
  <c r="G429" i="5" s="1"/>
  <c r="G572" i="5"/>
  <c r="G571" i="5" s="1"/>
  <c r="G352" i="5"/>
  <c r="G351" i="5" s="1"/>
  <c r="E354" i="5"/>
  <c r="G569" i="5"/>
  <c r="G568" i="5" s="1"/>
  <c r="E347" i="5"/>
  <c r="F727" i="5"/>
  <c r="F726" i="5" s="1"/>
  <c r="E293" i="5"/>
  <c r="E900" i="5"/>
  <c r="F899" i="5"/>
  <c r="F254" i="5"/>
  <c r="F253" i="5" s="1"/>
  <c r="F737" i="5"/>
  <c r="F736" i="5" s="1"/>
  <c r="F342" i="5"/>
  <c r="F341" i="5" s="1"/>
  <c r="E343" i="5"/>
  <c r="E587" i="5"/>
  <c r="E286" i="5"/>
  <c r="E53" i="5"/>
  <c r="F52" i="5"/>
  <c r="F51" i="5" s="1"/>
  <c r="G513" i="5"/>
  <c r="E221" i="5"/>
  <c r="F199" i="5"/>
  <c r="E225" i="5"/>
  <c r="G553" i="5"/>
  <c r="G552" i="5" s="1"/>
  <c r="G71" i="5"/>
  <c r="G105" i="5"/>
  <c r="G104" i="5" s="1"/>
  <c r="E106" i="5"/>
  <c r="F47" i="5"/>
  <c r="E792" i="5"/>
  <c r="F151" i="5"/>
  <c r="F108" i="5"/>
  <c r="G619" i="5"/>
  <c r="G618" i="5" s="1"/>
  <c r="E121" i="5"/>
  <c r="E357" i="5"/>
  <c r="E908" i="5"/>
  <c r="F907" i="5"/>
  <c r="F148" i="5"/>
  <c r="F147" i="5" s="1"/>
  <c r="E271" i="5"/>
  <c r="F592" i="5"/>
  <c r="F591" i="5" s="1"/>
  <c r="E742" i="5"/>
  <c r="E87" i="5"/>
  <c r="F86" i="5"/>
  <c r="E226" i="5"/>
  <c r="F223" i="5"/>
  <c r="G875" i="5"/>
  <c r="G874" i="5" s="1"/>
  <c r="G873" i="5" s="1"/>
  <c r="E165" i="5"/>
  <c r="F164" i="5"/>
  <c r="E851" i="5"/>
  <c r="F850" i="5"/>
  <c r="E247" i="5"/>
  <c r="F246" i="5"/>
  <c r="F245" i="5" s="1"/>
  <c r="E261" i="5"/>
  <c r="F260" i="5"/>
  <c r="F259" i="5" s="1"/>
  <c r="E788" i="5"/>
  <c r="G418" i="5"/>
  <c r="F740" i="5"/>
  <c r="F739" i="5" s="1"/>
  <c r="E741" i="5"/>
  <c r="E768" i="5"/>
  <c r="E379" i="5"/>
  <c r="F378" i="5"/>
  <c r="E395" i="5"/>
  <c r="G394" i="5"/>
  <c r="G393" i="5" s="1"/>
  <c r="F909" i="5"/>
  <c r="E910" i="5"/>
  <c r="E884" i="5"/>
  <c r="E805" i="5"/>
  <c r="F804" i="5"/>
  <c r="F803" i="5" s="1"/>
  <c r="G219" i="5"/>
  <c r="G450" i="5"/>
  <c r="G449" i="5" s="1"/>
  <c r="F795" i="5"/>
  <c r="E783" i="5"/>
  <c r="E503" i="5"/>
  <c r="G501" i="5"/>
  <c r="G500" i="5" s="1"/>
  <c r="F766" i="5"/>
  <c r="F765" i="5" s="1"/>
  <c r="F764" i="5" s="1"/>
  <c r="I879" i="5" l="1"/>
  <c r="F879" i="5"/>
  <c r="G879" i="5"/>
  <c r="G878" i="5" s="1"/>
  <c r="F232" i="5"/>
  <c r="F231" i="5" s="1"/>
  <c r="F725" i="5"/>
  <c r="G725" i="5"/>
  <c r="I725" i="5"/>
  <c r="F810" i="5"/>
  <c r="F809" i="5" s="1"/>
  <c r="G810" i="5"/>
  <c r="F290" i="5"/>
  <c r="F794" i="5"/>
  <c r="F793" i="5" s="1"/>
  <c r="G794" i="5"/>
  <c r="G793" i="5" s="1"/>
  <c r="J371" i="5"/>
  <c r="I14" i="5"/>
  <c r="I290" i="5"/>
  <c r="H290" i="5" s="1"/>
  <c r="G232" i="5"/>
  <c r="G231" i="5" s="1"/>
  <c r="G14" i="5"/>
  <c r="F829" i="5"/>
  <c r="I829" i="5"/>
  <c r="G829" i="5"/>
  <c r="J13" i="5"/>
  <c r="J230" i="5"/>
  <c r="H232" i="5"/>
  <c r="J266" i="5"/>
  <c r="H267" i="5"/>
  <c r="E267" i="5"/>
  <c r="J809" i="5"/>
  <c r="J785" i="5" s="1"/>
  <c r="J828" i="5"/>
  <c r="G350" i="5"/>
  <c r="G459" i="5"/>
  <c r="G523" i="5"/>
  <c r="E797" i="5"/>
  <c r="F95" i="5"/>
  <c r="G138" i="5"/>
  <c r="F523" i="5"/>
  <c r="J103" i="5"/>
  <c r="F138" i="5"/>
  <c r="G198" i="5"/>
  <c r="G377" i="5"/>
  <c r="F583" i="5"/>
  <c r="F579" i="5" s="1"/>
  <c r="G708" i="5"/>
  <c r="G290" i="5"/>
  <c r="E47" i="5"/>
  <c r="G107" i="5"/>
  <c r="G505" i="5"/>
  <c r="F512" i="5"/>
  <c r="F708" i="5"/>
  <c r="F707" i="5" s="1"/>
  <c r="H138" i="5"/>
  <c r="G786" i="5"/>
  <c r="J522" i="5"/>
  <c r="H684" i="5"/>
  <c r="F459" i="5"/>
  <c r="F107" i="5"/>
  <c r="G857" i="5"/>
  <c r="G856" i="5" s="1"/>
  <c r="H58" i="5"/>
  <c r="H683" i="5"/>
  <c r="F683" i="5"/>
  <c r="H773" i="5"/>
  <c r="F198" i="5"/>
  <c r="E586" i="5"/>
  <c r="F857" i="5"/>
  <c r="F856" i="5" s="1"/>
  <c r="J191" i="5"/>
  <c r="G203" i="5"/>
  <c r="J671" i="5"/>
  <c r="E513" i="5"/>
  <c r="G178" i="5"/>
  <c r="G146" i="5" s="1"/>
  <c r="F203" i="5"/>
  <c r="I283" i="5"/>
  <c r="H283" i="5" s="1"/>
  <c r="H592" i="5"/>
  <c r="I198" i="5"/>
  <c r="H198" i="5" s="1"/>
  <c r="F634" i="5"/>
  <c r="F627" i="5" s="1"/>
  <c r="E711" i="5"/>
  <c r="E612" i="5"/>
  <c r="E692" i="5"/>
  <c r="E880" i="5"/>
  <c r="E182" i="5"/>
  <c r="E52" i="5"/>
  <c r="H459" i="5"/>
  <c r="H297" i="5"/>
  <c r="H203" i="5"/>
  <c r="H523" i="5"/>
  <c r="H505" i="5"/>
  <c r="F822" i="5"/>
  <c r="E822" i="5" s="1"/>
  <c r="F382" i="5"/>
  <c r="G382" i="5"/>
  <c r="E40" i="5"/>
  <c r="F868" i="5"/>
  <c r="F867" i="5" s="1"/>
  <c r="F866" i="5" s="1"/>
  <c r="E813" i="5"/>
  <c r="H536" i="5"/>
  <c r="H107" i="5"/>
  <c r="E831" i="5"/>
  <c r="E674" i="5"/>
  <c r="E739" i="5"/>
  <c r="E719" i="5"/>
  <c r="I653" i="5"/>
  <c r="H653" i="5" s="1"/>
  <c r="H531" i="5"/>
  <c r="J706" i="5"/>
  <c r="I594" i="5"/>
  <c r="H594" i="5" s="1"/>
  <c r="H263" i="5"/>
  <c r="I85" i="5"/>
  <c r="H85" i="5" s="1"/>
  <c r="E762" i="5"/>
  <c r="E655" i="5"/>
  <c r="E795" i="5"/>
  <c r="E494" i="5"/>
  <c r="E603" i="5"/>
  <c r="G583" i="5"/>
  <c r="E654" i="5"/>
  <c r="E430" i="5"/>
  <c r="E164" i="5"/>
  <c r="E905" i="5"/>
  <c r="E213" i="5"/>
  <c r="E86" i="5"/>
  <c r="H382" i="5"/>
  <c r="F85" i="5"/>
  <c r="E524" i="5"/>
  <c r="G634" i="5"/>
  <c r="E667" i="5"/>
  <c r="E860" i="5"/>
  <c r="E916" i="5"/>
  <c r="H708" i="5"/>
  <c r="F849" i="5"/>
  <c r="F848" i="5" s="1"/>
  <c r="H850" i="5"/>
  <c r="I849" i="5"/>
  <c r="I848" i="5" s="1"/>
  <c r="H848" i="5" s="1"/>
  <c r="E850" i="5"/>
  <c r="F163" i="5"/>
  <c r="E163" i="5" s="1"/>
  <c r="E161" i="5"/>
  <c r="E689" i="5"/>
  <c r="E629" i="5"/>
  <c r="E909" i="5"/>
  <c r="E640" i="5"/>
  <c r="E378" i="5"/>
  <c r="E665" i="5"/>
  <c r="E346" i="5"/>
  <c r="E402" i="5"/>
  <c r="E560" i="5"/>
  <c r="G512" i="5"/>
  <c r="E736" i="5"/>
  <c r="E899" i="5"/>
  <c r="E186" i="5"/>
  <c r="G372" i="5"/>
  <c r="F372" i="5"/>
  <c r="E508" i="5"/>
  <c r="G531" i="5"/>
  <c r="E635" i="5"/>
  <c r="E895" i="5"/>
  <c r="E890" i="5"/>
  <c r="E914" i="5"/>
  <c r="E515" i="5"/>
  <c r="E869" i="5"/>
  <c r="E41" i="5"/>
  <c r="E681" i="5"/>
  <c r="E206" i="5"/>
  <c r="E269" i="5"/>
  <c r="H856" i="5"/>
  <c r="E352" i="5"/>
  <c r="E740" i="5"/>
  <c r="E619" i="5"/>
  <c r="E733" i="5"/>
  <c r="E470" i="5"/>
  <c r="E592" i="5"/>
  <c r="E746" i="5"/>
  <c r="E677" i="5"/>
  <c r="E722" i="5"/>
  <c r="E488" i="5"/>
  <c r="E749" i="5"/>
  <c r="E148" i="5"/>
  <c r="G868" i="5"/>
  <c r="G867" i="5" s="1"/>
  <c r="G866" i="5" s="1"/>
  <c r="E807" i="5"/>
  <c r="E44" i="5"/>
  <c r="E228" i="5"/>
  <c r="E615" i="5"/>
  <c r="E581" i="5"/>
  <c r="E529" i="5"/>
  <c r="E406" i="5"/>
  <c r="E139" i="5"/>
  <c r="E425" i="5"/>
  <c r="E418" i="5"/>
  <c r="E589" i="5"/>
  <c r="E264" i="5"/>
  <c r="E546" i="5"/>
  <c r="E542" i="5"/>
  <c r="I707" i="5"/>
  <c r="H707" i="5" s="1"/>
  <c r="H583" i="5"/>
  <c r="H810" i="5"/>
  <c r="H59" i="5"/>
  <c r="E441" i="5"/>
  <c r="E141" i="5"/>
  <c r="E249" i="5"/>
  <c r="E353" i="5"/>
  <c r="E373" i="5"/>
  <c r="E375" i="5"/>
  <c r="E385" i="5"/>
  <c r="E401" i="5"/>
  <c r="E405" i="5"/>
  <c r="E462" i="5"/>
  <c r="E510" i="5"/>
  <c r="G517" i="5"/>
  <c r="E520" i="5"/>
  <c r="E526" i="5"/>
  <c r="E539" i="5"/>
  <c r="E181" i="5"/>
  <c r="E737" i="5"/>
  <c r="E131" i="5"/>
  <c r="E569" i="5"/>
  <c r="E596" i="5"/>
  <c r="E105" i="5"/>
  <c r="F46" i="5"/>
  <c r="E46" i="5" s="1"/>
  <c r="E553" i="5"/>
  <c r="E250" i="5"/>
  <c r="E260" i="5"/>
  <c r="E254" i="5"/>
  <c r="E426" i="5"/>
  <c r="E575" i="5"/>
  <c r="E460" i="5"/>
  <c r="E623" i="5"/>
  <c r="E28" i="5"/>
  <c r="E853" i="5"/>
  <c r="G58" i="5"/>
  <c r="F62" i="5"/>
  <c r="H823" i="5"/>
  <c r="H634" i="5"/>
  <c r="I504" i="5"/>
  <c r="I184" i="5"/>
  <c r="H184" i="5" s="1"/>
  <c r="E78" i="5"/>
  <c r="E804" i="5"/>
  <c r="E668" i="5"/>
  <c r="E89" i="5"/>
  <c r="E572" i="5"/>
  <c r="E224" i="5"/>
  <c r="E246" i="5"/>
  <c r="E19" i="5"/>
  <c r="E120" i="5"/>
  <c r="E204" i="5"/>
  <c r="E414" i="5"/>
  <c r="E907" i="5"/>
  <c r="E151" i="5"/>
  <c r="I803" i="5"/>
  <c r="H803" i="5" s="1"/>
  <c r="I790" i="5"/>
  <c r="H78" i="5"/>
  <c r="I150" i="5"/>
  <c r="J735" i="5"/>
  <c r="J724" i="5" s="1"/>
  <c r="J626" i="5"/>
  <c r="I340" i="5"/>
  <c r="H340" i="5" s="1"/>
  <c r="E342" i="5"/>
  <c r="E338" i="5"/>
  <c r="E160" i="5"/>
  <c r="E409" i="5"/>
  <c r="F713" i="5"/>
  <c r="E96" i="5"/>
  <c r="E110" i="5"/>
  <c r="E166" i="5"/>
  <c r="E201" i="5"/>
  <c r="E237" i="5"/>
  <c r="E239" i="5"/>
  <c r="E315" i="5"/>
  <c r="E380" i="5"/>
  <c r="E383" i="5"/>
  <c r="E410" i="5"/>
  <c r="E438" i="5"/>
  <c r="E442" i="5"/>
  <c r="E453" i="5"/>
  <c r="E172" i="5"/>
  <c r="E43" i="5"/>
  <c r="H857" i="5"/>
  <c r="H752" i="5"/>
  <c r="F653" i="5"/>
  <c r="H178" i="5"/>
  <c r="E806" i="5"/>
  <c r="E394" i="5"/>
  <c r="E501" i="5"/>
  <c r="G417" i="5"/>
  <c r="E185" i="5"/>
  <c r="E840" i="5"/>
  <c r="E518" i="5"/>
  <c r="F517" i="5"/>
  <c r="E532" i="5"/>
  <c r="E534" i="5"/>
  <c r="E537" i="5"/>
  <c r="F536" i="5"/>
  <c r="E637" i="5"/>
  <c r="E669" i="5"/>
  <c r="E841" i="5"/>
  <c r="E863" i="5"/>
  <c r="E893" i="5"/>
  <c r="E227" i="5"/>
  <c r="E639" i="5"/>
  <c r="E732" i="5"/>
  <c r="E753" i="5"/>
  <c r="E755" i="5"/>
  <c r="E602" i="5"/>
  <c r="E487" i="5"/>
  <c r="E493" i="5"/>
  <c r="E830" i="5"/>
  <c r="E584" i="5"/>
  <c r="E691" i="5"/>
  <c r="E858" i="5"/>
  <c r="E119" i="5"/>
  <c r="E67" i="5"/>
  <c r="E844" i="5"/>
  <c r="E871" i="5"/>
  <c r="J504" i="5"/>
  <c r="H517" i="5"/>
  <c r="E215" i="5"/>
  <c r="F244" i="5"/>
  <c r="E209" i="5"/>
  <c r="E88" i="5"/>
  <c r="H512" i="5"/>
  <c r="H875" i="5"/>
  <c r="G594" i="5"/>
  <c r="E594" i="5" s="1"/>
  <c r="E595" i="5"/>
  <c r="E658" i="5"/>
  <c r="G653" i="5"/>
  <c r="E628" i="5"/>
  <c r="E34" i="5"/>
  <c r="E680" i="5"/>
  <c r="F58" i="5"/>
  <c r="E449" i="5"/>
  <c r="E16" i="5"/>
  <c r="E35" i="5"/>
  <c r="E25" i="5"/>
  <c r="E108" i="5"/>
  <c r="E199" i="5"/>
  <c r="E72" i="5"/>
  <c r="E875" i="5"/>
  <c r="F150" i="5"/>
  <c r="E134" i="5"/>
  <c r="E484" i="5"/>
  <c r="E193" i="5"/>
  <c r="E727" i="5"/>
  <c r="E422" i="5"/>
  <c r="E388" i="5"/>
  <c r="E600" i="5"/>
  <c r="E550" i="5"/>
  <c r="E659" i="5"/>
  <c r="E125" i="5"/>
  <c r="E335" i="5"/>
  <c r="E179" i="5"/>
  <c r="E446" i="5"/>
  <c r="E500" i="5"/>
  <c r="E456" i="5"/>
  <c r="E167" i="5"/>
  <c r="E128" i="5"/>
  <c r="E824" i="5"/>
  <c r="E450" i="5"/>
  <c r="E748" i="5"/>
  <c r="E566" i="5"/>
  <c r="E811" i="5"/>
  <c r="E838" i="5"/>
  <c r="E480" i="5"/>
  <c r="E466" i="5"/>
  <c r="E398" i="5"/>
  <c r="E391" i="5"/>
  <c r="E196" i="5"/>
  <c r="E292" i="5"/>
  <c r="F377" i="5"/>
  <c r="E285" i="5"/>
  <c r="E766" i="5"/>
  <c r="E697" i="5"/>
  <c r="E563" i="5"/>
  <c r="E189" i="5"/>
  <c r="E38" i="5"/>
  <c r="E835" i="5"/>
  <c r="E257" i="5"/>
  <c r="E170" i="5"/>
  <c r="E173" i="5"/>
  <c r="E64" i="5"/>
  <c r="E557" i="5"/>
  <c r="F452" i="5"/>
  <c r="E452" i="5" s="1"/>
  <c r="E709" i="5"/>
  <c r="G823" i="5"/>
  <c r="E823" i="5" s="1"/>
  <c r="E571" i="5"/>
  <c r="E434" i="5"/>
  <c r="F531" i="5"/>
  <c r="G848" i="5"/>
  <c r="G752" i="5"/>
  <c r="E465" i="5"/>
  <c r="E127" i="5"/>
  <c r="E433" i="5"/>
  <c r="E479" i="5"/>
  <c r="E27" i="5"/>
  <c r="E684" i="5"/>
  <c r="G683" i="5"/>
  <c r="G62" i="5"/>
  <c r="E63" i="5"/>
  <c r="E437" i="5"/>
  <c r="E528" i="5"/>
  <c r="E676" i="5"/>
  <c r="G672" i="5"/>
  <c r="E22" i="5"/>
  <c r="E76" i="5"/>
  <c r="E130" i="5"/>
  <c r="E216" i="5"/>
  <c r="E387" i="5"/>
  <c r="E483" i="5"/>
  <c r="F505" i="5"/>
  <c r="G536" i="5"/>
  <c r="E556" i="5"/>
  <c r="E588" i="5"/>
  <c r="E599" i="5"/>
  <c r="E901" i="5"/>
  <c r="E745" i="5"/>
  <c r="F752" i="5"/>
  <c r="E607" i="5"/>
  <c r="E169" i="5"/>
  <c r="E256" i="5"/>
  <c r="E721" i="5"/>
  <c r="E268" i="5"/>
  <c r="E718" i="5"/>
  <c r="E66" i="5"/>
  <c r="E75" i="5"/>
  <c r="E334" i="5"/>
  <c r="E445" i="5"/>
  <c r="E580" i="5"/>
  <c r="E18" i="5"/>
  <c r="E611" i="5"/>
  <c r="F208" i="5"/>
  <c r="E212" i="5"/>
  <c r="E220" i="5"/>
  <c r="F219" i="5"/>
  <c r="E219" i="5" s="1"/>
  <c r="E356" i="5"/>
  <c r="F355" i="5"/>
  <c r="F351" i="5" s="1"/>
  <c r="F781" i="5"/>
  <c r="E782" i="5"/>
  <c r="G662" i="5"/>
  <c r="E421" i="5"/>
  <c r="E429" i="5"/>
  <c r="G33" i="5"/>
  <c r="E390" i="5"/>
  <c r="E397" i="5"/>
  <c r="E473" i="5"/>
  <c r="E622" i="5"/>
  <c r="G687" i="5"/>
  <c r="E837" i="5"/>
  <c r="G598" i="5"/>
  <c r="E614" i="5"/>
  <c r="G333" i="5"/>
  <c r="H450" i="5"/>
  <c r="E679" i="5"/>
  <c r="E314" i="5"/>
  <c r="G208" i="5"/>
  <c r="G184" i="5"/>
  <c r="G340" i="5"/>
  <c r="F21" i="5"/>
  <c r="E21" i="5" s="1"/>
  <c r="E552" i="5"/>
  <c r="E60" i="5"/>
  <c r="E210" i="5"/>
  <c r="G218" i="5"/>
  <c r="E455" i="5"/>
  <c r="E562" i="5"/>
  <c r="E574" i="5"/>
  <c r="E565" i="5"/>
  <c r="E345" i="5"/>
  <c r="E606" i="5"/>
  <c r="E545" i="5"/>
  <c r="F790" i="5"/>
  <c r="F786" i="5" s="1"/>
  <c r="H501" i="5"/>
  <c r="H394" i="5"/>
  <c r="E803" i="5"/>
  <c r="E223" i="5"/>
  <c r="E147" i="5"/>
  <c r="E104" i="5"/>
  <c r="E51" i="5"/>
  <c r="F50" i="5"/>
  <c r="E50" i="5" s="1"/>
  <c r="E726" i="5"/>
  <c r="E15" i="5"/>
  <c r="E24" i="5"/>
  <c r="E37" i="5"/>
  <c r="E133" i="5"/>
  <c r="E192" i="5"/>
  <c r="E245" i="5"/>
  <c r="G244" i="5"/>
  <c r="E253" i="5"/>
  <c r="G252" i="5"/>
  <c r="F687" i="5"/>
  <c r="E688" i="5"/>
  <c r="E291" i="5"/>
  <c r="F873" i="5"/>
  <c r="E874" i="5"/>
  <c r="E873" i="5" s="1"/>
  <c r="E591" i="5"/>
  <c r="F598" i="5"/>
  <c r="E618" i="5"/>
  <c r="G713" i="5"/>
  <c r="E714" i="5"/>
  <c r="G262" i="5"/>
  <c r="E262" i="5" s="1"/>
  <c r="E263" i="5"/>
  <c r="E337" i="5"/>
  <c r="F333" i="5"/>
  <c r="E124" i="5"/>
  <c r="E393" i="5"/>
  <c r="E413" i="5"/>
  <c r="E469" i="5"/>
  <c r="E761" i="5"/>
  <c r="E559" i="5"/>
  <c r="E259" i="5"/>
  <c r="F252" i="5"/>
  <c r="E71" i="5"/>
  <c r="E341" i="5"/>
  <c r="F340" i="5"/>
  <c r="F184" i="5"/>
  <c r="E188" i="5"/>
  <c r="E195" i="5"/>
  <c r="E549" i="5"/>
  <c r="E834" i="5"/>
  <c r="E765" i="5"/>
  <c r="G764" i="5"/>
  <c r="E764" i="5" s="1"/>
  <c r="F663" i="5"/>
  <c r="E664" i="5"/>
  <c r="E284" i="5"/>
  <c r="E283" i="5"/>
  <c r="E787" i="5"/>
  <c r="F672" i="5"/>
  <c r="E673" i="5"/>
  <c r="G695" i="5"/>
  <c r="E696" i="5"/>
  <c r="E541" i="5"/>
  <c r="E568" i="5"/>
  <c r="H513" i="5"/>
  <c r="H824" i="5"/>
  <c r="I822" i="5"/>
  <c r="H822" i="5" s="1"/>
  <c r="I627" i="5"/>
  <c r="H627" i="5" s="1"/>
  <c r="H880" i="5"/>
  <c r="H868" i="5"/>
  <c r="I867" i="5"/>
  <c r="H830" i="5"/>
  <c r="H781" i="5"/>
  <c r="I780" i="5"/>
  <c r="H780" i="5" s="1"/>
  <c r="H736" i="5"/>
  <c r="H726" i="5"/>
  <c r="H696" i="5"/>
  <c r="I695" i="5"/>
  <c r="H378" i="5"/>
  <c r="I377" i="5"/>
  <c r="H377" i="5" s="1"/>
  <c r="H356" i="5"/>
  <c r="I355" i="5"/>
  <c r="I351" i="5" s="1"/>
  <c r="H268" i="5"/>
  <c r="H224" i="5"/>
  <c r="I223" i="5"/>
  <c r="H223" i="5" s="1"/>
  <c r="H112" i="5"/>
  <c r="H71" i="5"/>
  <c r="H15" i="5"/>
  <c r="I713" i="5"/>
  <c r="I687" i="5"/>
  <c r="H687" i="5" s="1"/>
  <c r="I598" i="5"/>
  <c r="H598" i="5" s="1"/>
  <c r="I522" i="5"/>
  <c r="H417" i="5"/>
  <c r="H50" i="5"/>
  <c r="H874" i="5"/>
  <c r="H873" i="5" s="1"/>
  <c r="I873" i="5"/>
  <c r="H795" i="5"/>
  <c r="H794" i="5"/>
  <c r="H740" i="5"/>
  <c r="I739" i="5"/>
  <c r="H739" i="5" s="1"/>
  <c r="H673" i="5"/>
  <c r="I672" i="5"/>
  <c r="H663" i="5"/>
  <c r="I662" i="5"/>
  <c r="H662" i="5" s="1"/>
  <c r="H643" i="5"/>
  <c r="H642" i="5"/>
  <c r="H372" i="5"/>
  <c r="H335" i="5"/>
  <c r="I334" i="5"/>
  <c r="H291" i="5"/>
  <c r="H253" i="5"/>
  <c r="I252" i="5"/>
  <c r="H252" i="5" s="1"/>
  <c r="H246" i="5"/>
  <c r="I245" i="5"/>
  <c r="H219" i="5"/>
  <c r="I163" i="5"/>
  <c r="H164" i="5"/>
  <c r="H119" i="5"/>
  <c r="H120" i="5"/>
  <c r="H63" i="5"/>
  <c r="I62" i="5"/>
  <c r="H62" i="5" s="1"/>
  <c r="H192" i="5"/>
  <c r="H209" i="5"/>
  <c r="I208" i="5"/>
  <c r="H208" i="5" s="1"/>
  <c r="I579" i="5"/>
  <c r="H579" i="5" s="1"/>
  <c r="H418" i="5"/>
  <c r="I33" i="5"/>
  <c r="H33" i="5" s="1"/>
  <c r="H51" i="5"/>
  <c r="F146" i="5" l="1"/>
  <c r="E146" i="5" s="1"/>
  <c r="I146" i="5"/>
  <c r="H146" i="5" s="1"/>
  <c r="F70" i="5"/>
  <c r="I350" i="5"/>
  <c r="I70" i="5"/>
  <c r="H695" i="5"/>
  <c r="I694" i="5"/>
  <c r="H694" i="5" s="1"/>
  <c r="E695" i="5"/>
  <c r="G694" i="5"/>
  <c r="E694" i="5" s="1"/>
  <c r="G371" i="5"/>
  <c r="I371" i="5"/>
  <c r="I370" i="5" s="1"/>
  <c r="F371" i="5"/>
  <c r="F14" i="5"/>
  <c r="E231" i="5"/>
  <c r="E232" i="5"/>
  <c r="H809" i="5"/>
  <c r="H14" i="5"/>
  <c r="I13" i="5"/>
  <c r="H13" i="5" s="1"/>
  <c r="G13" i="5"/>
  <c r="G230" i="5"/>
  <c r="F230" i="5"/>
  <c r="H231" i="5"/>
  <c r="F266" i="5"/>
  <c r="G266" i="5"/>
  <c r="F785" i="5"/>
  <c r="G809" i="5"/>
  <c r="G785" i="5" s="1"/>
  <c r="F828" i="5"/>
  <c r="I103" i="5"/>
  <c r="H103" i="5" s="1"/>
  <c r="J98" i="5"/>
  <c r="H99" i="5"/>
  <c r="G828" i="5"/>
  <c r="I828" i="5"/>
  <c r="H828" i="5" s="1"/>
  <c r="E810" i="5"/>
  <c r="E523" i="5"/>
  <c r="E459" i="5"/>
  <c r="F350" i="5"/>
  <c r="E351" i="5"/>
  <c r="E377" i="5"/>
  <c r="F706" i="5"/>
  <c r="E708" i="5"/>
  <c r="E583" i="5"/>
  <c r="E198" i="5"/>
  <c r="E107" i="5"/>
  <c r="E138" i="5"/>
  <c r="G103" i="5"/>
  <c r="E297" i="5"/>
  <c r="G707" i="5"/>
  <c r="E707" i="5" s="1"/>
  <c r="E512" i="5"/>
  <c r="G191" i="5"/>
  <c r="H150" i="5"/>
  <c r="F103" i="5"/>
  <c r="H790" i="5"/>
  <c r="I786" i="5"/>
  <c r="E856" i="5"/>
  <c r="H522" i="5"/>
  <c r="F522" i="5"/>
  <c r="E857" i="5"/>
  <c r="E178" i="5"/>
  <c r="E634" i="5"/>
  <c r="F191" i="5"/>
  <c r="E683" i="5"/>
  <c r="E773" i="5"/>
  <c r="E203" i="5"/>
  <c r="E517" i="5"/>
  <c r="H849" i="5"/>
  <c r="G579" i="5"/>
  <c r="E579" i="5" s="1"/>
  <c r="I191" i="5"/>
  <c r="H191" i="5" s="1"/>
  <c r="E867" i="5"/>
  <c r="G522" i="5"/>
  <c r="G735" i="5"/>
  <c r="G724" i="5" s="1"/>
  <c r="E531" i="5"/>
  <c r="E868" i="5"/>
  <c r="G627" i="5"/>
  <c r="G626" i="5" s="1"/>
  <c r="E382" i="5"/>
  <c r="F33" i="5"/>
  <c r="E33" i="5" s="1"/>
  <c r="E866" i="5"/>
  <c r="E372" i="5"/>
  <c r="E819" i="5"/>
  <c r="G504" i="5"/>
  <c r="F504" i="5"/>
  <c r="E85" i="5"/>
  <c r="E849" i="5"/>
  <c r="E417" i="5"/>
  <c r="E150" i="5"/>
  <c r="E794" i="5"/>
  <c r="E536" i="5"/>
  <c r="E58" i="5"/>
  <c r="J370" i="5"/>
  <c r="E340" i="5"/>
  <c r="E848" i="5"/>
  <c r="E793" i="5"/>
  <c r="E505" i="5"/>
  <c r="E244" i="5"/>
  <c r="E62" i="5"/>
  <c r="E687" i="5"/>
  <c r="E653" i="5"/>
  <c r="E355" i="5"/>
  <c r="E59" i="5"/>
  <c r="H504" i="5"/>
  <c r="I218" i="5"/>
  <c r="H218" i="5" s="1"/>
  <c r="F218" i="5"/>
  <c r="E218" i="5" s="1"/>
  <c r="E252" i="5"/>
  <c r="E791" i="5"/>
  <c r="E598" i="5"/>
  <c r="E184" i="5"/>
  <c r="E333" i="5"/>
  <c r="E208" i="5"/>
  <c r="E290" i="5"/>
  <c r="E112" i="5"/>
  <c r="E752" i="5"/>
  <c r="G671" i="5"/>
  <c r="F735" i="5"/>
  <c r="F878" i="5"/>
  <c r="E878" i="5" s="1"/>
  <c r="E879" i="5"/>
  <c r="E643" i="5"/>
  <c r="F780" i="5"/>
  <c r="E780" i="5" s="1"/>
  <c r="E781" i="5"/>
  <c r="E829" i="5"/>
  <c r="F671" i="5"/>
  <c r="E672" i="5"/>
  <c r="F662" i="5"/>
  <c r="E662" i="5" s="1"/>
  <c r="E663" i="5"/>
  <c r="E713" i="5"/>
  <c r="F626" i="5"/>
  <c r="E642" i="5"/>
  <c r="E790" i="5"/>
  <c r="E725" i="5"/>
  <c r="H245" i="5"/>
  <c r="I244" i="5"/>
  <c r="H244" i="5" s="1"/>
  <c r="H334" i="5"/>
  <c r="I333" i="5"/>
  <c r="H333" i="5" s="1"/>
  <c r="H672" i="5"/>
  <c r="I671" i="5"/>
  <c r="H671" i="5" s="1"/>
  <c r="H163" i="5"/>
  <c r="H355" i="5"/>
  <c r="H725" i="5"/>
  <c r="H829" i="5"/>
  <c r="H867" i="5"/>
  <c r="I866" i="5"/>
  <c r="H866" i="5" s="1"/>
  <c r="H879" i="5"/>
  <c r="I878" i="5"/>
  <c r="H878" i="5" s="1"/>
  <c r="I626" i="5"/>
  <c r="H626" i="5" s="1"/>
  <c r="I735" i="5"/>
  <c r="H735" i="5" s="1"/>
  <c r="H713" i="5"/>
  <c r="I706" i="5"/>
  <c r="H706" i="5" s="1"/>
  <c r="I793" i="5"/>
  <c r="H793" i="5" s="1"/>
  <c r="E785" i="5" l="1"/>
  <c r="E809" i="5"/>
  <c r="E14" i="5"/>
  <c r="F13" i="5"/>
  <c r="E13" i="5" s="1"/>
  <c r="E230" i="5"/>
  <c r="E266" i="5"/>
  <c r="I230" i="5"/>
  <c r="H230" i="5" s="1"/>
  <c r="I266" i="5"/>
  <c r="H266" i="5" s="1"/>
  <c r="H786" i="5"/>
  <c r="I785" i="5"/>
  <c r="H785" i="5" s="1"/>
  <c r="J95" i="5"/>
  <c r="J70" i="5" s="1"/>
  <c r="H98" i="5"/>
  <c r="E99" i="5"/>
  <c r="G98" i="5"/>
  <c r="E191" i="5"/>
  <c r="E103" i="5"/>
  <c r="G706" i="5"/>
  <c r="E706" i="5" s="1"/>
  <c r="E522" i="5"/>
  <c r="E735" i="5"/>
  <c r="E627" i="5"/>
  <c r="G370" i="5"/>
  <c r="E504" i="5"/>
  <c r="F370" i="5"/>
  <c r="H371" i="5"/>
  <c r="E371" i="5"/>
  <c r="H370" i="5"/>
  <c r="E626" i="5"/>
  <c r="E671" i="5"/>
  <c r="F69" i="5"/>
  <c r="F724" i="5"/>
  <c r="E724" i="5" s="1"/>
  <c r="I724" i="5"/>
  <c r="H724" i="5" s="1"/>
  <c r="E786" i="5"/>
  <c r="E350" i="5"/>
  <c r="E828" i="5"/>
  <c r="H351" i="5"/>
  <c r="H350" i="5"/>
  <c r="I69" i="5"/>
  <c r="H95" i="5" l="1"/>
  <c r="G95" i="5"/>
  <c r="E98" i="5"/>
  <c r="E370" i="5"/>
  <c r="F920" i="5"/>
  <c r="I920" i="5"/>
  <c r="G70" i="5" l="1"/>
  <c r="G69" i="5" s="1"/>
  <c r="J69" i="5"/>
  <c r="H70" i="5"/>
  <c r="E95" i="5"/>
  <c r="J920" i="5" l="1"/>
  <c r="H920" i="5" s="1"/>
  <c r="H69" i="5"/>
  <c r="E70" i="5"/>
  <c r="E69" i="5" l="1"/>
  <c r="G920" i="5"/>
  <c r="E920" i="5" l="1"/>
</calcChain>
</file>

<file path=xl/sharedStrings.xml><?xml version="1.0" encoding="utf-8"?>
<sst xmlns="http://schemas.openxmlformats.org/spreadsheetml/2006/main" count="2611" uniqueCount="1021">
  <si>
    <t>Наименование показателя</t>
  </si>
  <si>
    <t>0113</t>
  </si>
  <si>
    <t>0409</t>
  </si>
  <si>
    <t>0412</t>
  </si>
  <si>
    <t>0501</t>
  </si>
  <si>
    <t>0503</t>
  </si>
  <si>
    <t>0104</t>
  </si>
  <si>
    <t>0408</t>
  </si>
  <si>
    <t>1004</t>
  </si>
  <si>
    <t>0407</t>
  </si>
  <si>
    <t>0505</t>
  </si>
  <si>
    <t>1003</t>
  </si>
  <si>
    <t>ВСЕГО:</t>
  </si>
  <si>
    <t>Целевая статья</t>
  </si>
  <si>
    <t>Вид рас- хода</t>
  </si>
  <si>
    <t>100</t>
  </si>
  <si>
    <t>200</t>
  </si>
  <si>
    <t>600</t>
  </si>
  <si>
    <t>800</t>
  </si>
  <si>
    <t>300</t>
  </si>
  <si>
    <t>400</t>
  </si>
  <si>
    <t>Предоставление субсидий бюджетным, автономным учреждениям и иным некоммерческим организациям</t>
  </si>
  <si>
    <t>Иные бюджетные ассигнования</t>
  </si>
  <si>
    <t>Закупка товаров, работ и услуг для государственных (муниципальных) нужд</t>
  </si>
  <si>
    <t>Капитальные вложения в объекты государственной (муниципальной) собственности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</si>
  <si>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</si>
  <si>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0707</t>
  </si>
  <si>
    <t>0702</t>
  </si>
  <si>
    <t>0701</t>
  </si>
  <si>
    <t>0309</t>
  </si>
  <si>
    <t>Социальное обеспечение и иные выплаты населению</t>
  </si>
  <si>
    <t>0709</t>
  </si>
  <si>
    <t>0801</t>
  </si>
  <si>
    <t>0804</t>
  </si>
  <si>
    <t>1105</t>
  </si>
  <si>
    <t>1202</t>
  </si>
  <si>
    <t>0410</t>
  </si>
  <si>
    <t>0401</t>
  </si>
  <si>
    <t>1006</t>
  </si>
  <si>
    <t>Непрограммная часть</t>
  </si>
  <si>
    <t>0103</t>
  </si>
  <si>
    <t>0107</t>
  </si>
  <si>
    <t>0106</t>
  </si>
  <si>
    <t>Резервные фонды местных администраций</t>
  </si>
  <si>
    <t>0111</t>
  </si>
  <si>
    <t>Обслуживание государственного (муниципального) долга</t>
  </si>
  <si>
    <t>700</t>
  </si>
  <si>
    <t>1301</t>
  </si>
  <si>
    <t>Расходы на содержание представительного органа муниципального образования</t>
  </si>
  <si>
    <t>Обслуживание муниципального долга</t>
  </si>
  <si>
    <t>Непрограммное направление деятельности "Реализация функций органов местного самоуправления"</t>
  </si>
  <si>
    <t>0400000000</t>
  </si>
  <si>
    <t xml:space="preserve">Подпрограмма "Развитие библиотечного дела" </t>
  </si>
  <si>
    <t>0410000000</t>
  </si>
  <si>
    <t>0410100000</t>
  </si>
  <si>
    <t xml:space="preserve">Обеспечение деятельности (оказание услуг) муниципальных учреждений (организаций) </t>
  </si>
  <si>
    <t>0410122100</t>
  </si>
  <si>
    <t>Капитальный ремонт</t>
  </si>
  <si>
    <t xml:space="preserve">Подпрограмма "Развитие музейного дела" </t>
  </si>
  <si>
    <t>0420000000</t>
  </si>
  <si>
    <t>0420100000</t>
  </si>
  <si>
    <t>Обеспечение деятельности (оказание услуг) муниципальных учреждений (организаций)</t>
  </si>
  <si>
    <t>0420122100</t>
  </si>
  <si>
    <t xml:space="preserve">Подпрограмма "Культурно-досуговая деятельность" </t>
  </si>
  <si>
    <t>0430000000</t>
  </si>
  <si>
    <t>Основное мероприятие "Обеспечение деятельности муниципальных культурно-досуговых учреждений Старооскольского городского округа"</t>
  </si>
  <si>
    <t>0430100000</t>
  </si>
  <si>
    <t>0430122100</t>
  </si>
  <si>
    <t>0430500000</t>
  </si>
  <si>
    <t>Мероприятия</t>
  </si>
  <si>
    <t>0430526010</t>
  </si>
  <si>
    <t>Подпрограмма "Развитие профессионального искусства"</t>
  </si>
  <si>
    <t>0450000000</t>
  </si>
  <si>
    <t>0450100000</t>
  </si>
  <si>
    <t>0450122100</t>
  </si>
  <si>
    <t>Основное мероприятие "Обеспечение функций администрации Старооскольского городского округа в области культуры"</t>
  </si>
  <si>
    <t>0460100000</t>
  </si>
  <si>
    <t>Расходы на содержание органов местного самоуправления</t>
  </si>
  <si>
    <t>0460121120</t>
  </si>
  <si>
    <t>Основное мероприятие "Обеспечение своевременности сдачи отчетов, разработка и исполнение регламентов услуг, планов хозяйственной деятельности, муниципальных заданий, бюджетных смет"</t>
  </si>
  <si>
    <t>0460300000</t>
  </si>
  <si>
    <t>0460322100</t>
  </si>
  <si>
    <t>0300000000</t>
  </si>
  <si>
    <t>0310000000</t>
  </si>
  <si>
    <t>0310600000</t>
  </si>
  <si>
    <t>0310617080</t>
  </si>
  <si>
    <t>Ежегодная премия главы администрации Старооскольского городского округа "Одаренность"</t>
  </si>
  <si>
    <t>0310617090</t>
  </si>
  <si>
    <t>0310626010</t>
  </si>
  <si>
    <t>0310726010</t>
  </si>
  <si>
    <t>0320000000</t>
  </si>
  <si>
    <t>Основное мероприятие "Работа по патриотическому воспитанию молодежи в ходе реализации мероприятий духовно-нравственной и патриотической направленности"</t>
  </si>
  <si>
    <t>0320200000</t>
  </si>
  <si>
    <t>0320226010</t>
  </si>
  <si>
    <t>Основное мероприятие "Проведение мероприятий, направленных на формирование у молодежи призывного возраста позитивного отношения к службе в Вооруженных Силах Российской Федерации"</t>
  </si>
  <si>
    <t>0320300000</t>
  </si>
  <si>
    <t>0320326010</t>
  </si>
  <si>
    <t>0330000000</t>
  </si>
  <si>
    <t>Основное мероприятие   "Содержание аппарата управления по делам молодежи администрации Старооскольского городского округа"</t>
  </si>
  <si>
    <t>0330100000</t>
  </si>
  <si>
    <t xml:space="preserve"> Расходы на содержание органов местного самоуправления</t>
  </si>
  <si>
    <t>0330121120</t>
  </si>
  <si>
    <t>Основное мероприятие   "Ведение хозяйственно-коммунальных услуг управления по делам молодежи администрации Старооскольского городского округа"</t>
  </si>
  <si>
    <t>0330200000</t>
  </si>
  <si>
    <t>0330221120</t>
  </si>
  <si>
    <t>0330300000</t>
  </si>
  <si>
    <t>0330322100</t>
  </si>
  <si>
    <t>1000000000</t>
  </si>
  <si>
    <t>9900000000</t>
  </si>
  <si>
    <t>9990000000</t>
  </si>
  <si>
    <t>9990021120</t>
  </si>
  <si>
    <t>9990021220</t>
  </si>
  <si>
    <t>9990021310</t>
  </si>
  <si>
    <t>9990021320</t>
  </si>
  <si>
    <t>9990021410</t>
  </si>
  <si>
    <t>9990021420</t>
  </si>
  <si>
    <t>9990021500</t>
  </si>
  <si>
    <t>9990021600</t>
  </si>
  <si>
    <t>9990022100</t>
  </si>
  <si>
    <t xml:space="preserve">Осуществление отдельных государственных полномочий по рассмотрению дел об административных правонарушениях </t>
  </si>
  <si>
    <t>9990071310</t>
  </si>
  <si>
    <t>0100000000</t>
  </si>
  <si>
    <t>0110000000</t>
  </si>
  <si>
    <t>0110300000</t>
  </si>
  <si>
    <t xml:space="preserve">Мероприятия </t>
  </si>
  <si>
    <t>0110326010</t>
  </si>
  <si>
    <t>0110500000</t>
  </si>
  <si>
    <t>0110526010</t>
  </si>
  <si>
    <t>0110700000</t>
  </si>
  <si>
    <t>0110726010</t>
  </si>
  <si>
    <t>0110800000</t>
  </si>
  <si>
    <t>0110826010</t>
  </si>
  <si>
    <t>0111326010</t>
  </si>
  <si>
    <t>0120000000</t>
  </si>
  <si>
    <t>Основное мероприятие "Оборудование дворовых территорий, мест массового пребывания граждан, перекрестков автомобильных дорог, в том числе в районах ИЖС, системами видеонаблюдения (видеоконтроля) с целью обеспечения безопасности населения городского округа, противодействия террористической угрозе и в рамках расширения аппаратно-программного комплекса "Безопасный город", техническое обслуживание систем видеонаблюдения"</t>
  </si>
  <si>
    <t>0120200000</t>
  </si>
  <si>
    <t>0121200000</t>
  </si>
  <si>
    <t>0121226010</t>
  </si>
  <si>
    <t>0130000000</t>
  </si>
  <si>
    <t>Основное мероприятие "Обеспечение эффективной деятельности и управления в области гражданской обороны, защиты населения и территорий в границах Старооскольского городского округа от чрезвычайных ситуаций, обеспечение пожарной безопасности и безопасности людей на водных объектах"</t>
  </si>
  <si>
    <t>0130100000</t>
  </si>
  <si>
    <t>0130122100</t>
  </si>
  <si>
    <t>0140000000</t>
  </si>
  <si>
    <t>Основное мероприятие  "Финансирование деятельности комиссии по делам несовершеннолетних и защите их прав на территории Старооскольского городского округа"</t>
  </si>
  <si>
    <t>0140700000</t>
  </si>
  <si>
    <t>Осуществление полномочий по созданию и организации деятельности территориальных комиссий по делам несовершеннолетних и защите их прав</t>
  </si>
  <si>
    <t>0140771220</t>
  </si>
  <si>
    <t>0900000000</t>
  </si>
  <si>
    <t>0940000000</t>
  </si>
  <si>
    <t>0940100000</t>
  </si>
  <si>
    <t>0950000000</t>
  </si>
  <si>
    <t>0950200000</t>
  </si>
  <si>
    <t>Осуществление полномочий в области охраны труда</t>
  </si>
  <si>
    <t>0950271210</t>
  </si>
  <si>
    <t>1600000000</t>
  </si>
  <si>
    <t>1610000000</t>
  </si>
  <si>
    <t>Основное мероприятие "Осуществление переданных федеральных полномочий на государственную регистрацию актов гражданского состояния"</t>
  </si>
  <si>
    <t>1610100000</t>
  </si>
  <si>
    <t>1610159300</t>
  </si>
  <si>
    <t>1200000000</t>
  </si>
  <si>
    <t>1210000000</t>
  </si>
  <si>
    <t>1210100000</t>
  </si>
  <si>
    <t>1210196010</t>
  </si>
  <si>
    <t>1220000000</t>
  </si>
  <si>
    <t>Основное мероприятие "Организация уличного освещения"</t>
  </si>
  <si>
    <t>1220100000</t>
  </si>
  <si>
    <t>Благоустройство, озеленение, освещение</t>
  </si>
  <si>
    <t>1220125100</t>
  </si>
  <si>
    <t>Основное мероприятие "Организация выполнения работ по благоустройству и озеленению территории Старооскольского городского округа"</t>
  </si>
  <si>
    <t>1220200000</t>
  </si>
  <si>
    <t xml:space="preserve">Благоустройство, озеленение, освещение </t>
  </si>
  <si>
    <t>1220225100</t>
  </si>
  <si>
    <t>Основное мероприятие "Организация выполнения работ по сбору, вывозу и захоронению мусора, образовавшегося на территории города Старый Оскол"</t>
  </si>
  <si>
    <t>1220300000</t>
  </si>
  <si>
    <t>1220325100</t>
  </si>
  <si>
    <t>1220400000</t>
  </si>
  <si>
    <t>Прочие мероприятия в сфере ЖКХ</t>
  </si>
  <si>
    <t>1220425900</t>
  </si>
  <si>
    <t>Основное мероприятие "Организация оказания услуг в области похоронного дела"</t>
  </si>
  <si>
    <t>1220500000</t>
  </si>
  <si>
    <t>1220525900</t>
  </si>
  <si>
    <t>1220571350</t>
  </si>
  <si>
    <t>Основное мероприятие "Благоустройство территории Старооскольского городского округа"</t>
  </si>
  <si>
    <t>1220600000</t>
  </si>
  <si>
    <t>Основное мероприятие "Разработка научно-технической и архитектурной документации"</t>
  </si>
  <si>
    <t>1220700000</t>
  </si>
  <si>
    <t>Субсидия на выполнение муниципального задания МАУ "Научно-техническое архитектурное бюро"</t>
  </si>
  <si>
    <t>1220744500</t>
  </si>
  <si>
    <t>Подпрограмма "Энергосбережение и повышение энергетической эффективности"</t>
  </si>
  <si>
    <t>1230000000</t>
  </si>
  <si>
    <t>Основное мероприятие "Технические мероприятия"</t>
  </si>
  <si>
    <t>1230200000</t>
  </si>
  <si>
    <t>1230222100</t>
  </si>
  <si>
    <t>1250000000</t>
  </si>
  <si>
    <t>Основное мероприятие "Обеспечение функций МКУ "УЖиРГО"</t>
  </si>
  <si>
    <t>1250100000</t>
  </si>
  <si>
    <t>1250122100</t>
  </si>
  <si>
    <t>1300000000</t>
  </si>
  <si>
    <t>1310000000</t>
  </si>
  <si>
    <t>1310200000</t>
  </si>
  <si>
    <t xml:space="preserve">Содержание дорожного хозяйства </t>
  </si>
  <si>
    <t>1310225200</t>
  </si>
  <si>
    <t>1310300000</t>
  </si>
  <si>
    <t>1310325200</t>
  </si>
  <si>
    <t>1320000000</t>
  </si>
  <si>
    <t>Основное мероприятие "Предоставление субсидий МБУ "Пассажирское" на выполнение муниципального задания и иные цели"</t>
  </si>
  <si>
    <t>1320200000</t>
  </si>
  <si>
    <t>1320222100</t>
  </si>
  <si>
    <t xml:space="preserve">Подпрограмма "Совершенствование и развитие дорожной сети в Старооскольском городском округе" </t>
  </si>
  <si>
    <t>1330000000</t>
  </si>
  <si>
    <t>Основное мероприятие "Капитальный, текущий ремонт автомобильных дорог и проездов, мостов"</t>
  </si>
  <si>
    <t>1330244300</t>
  </si>
  <si>
    <t>Капитальный ремонт автомобильных дорог</t>
  </si>
  <si>
    <t>1340000000</t>
  </si>
  <si>
    <t>Основное мероприятие "Обеспечение функций МКУ "УКС"</t>
  </si>
  <si>
    <t>1340100000</t>
  </si>
  <si>
    <t>1340122100</t>
  </si>
  <si>
    <t>0700000000</t>
  </si>
  <si>
    <t xml:space="preserve">Подпрограмма "Развитие физической культуры и массового спорта" </t>
  </si>
  <si>
    <t>0710000000</t>
  </si>
  <si>
    <t>Основное мероприятие "Подготовка и проведение физкультурных и спортивных мероприятий,  обеспечение  участия  в соревнованиях  для различных категорий и групп населения"</t>
  </si>
  <si>
    <t>0710100000</t>
  </si>
  <si>
    <t>0710126010</t>
  </si>
  <si>
    <t>Основное мероприятие "Социальная поддержка спортсменов, достигших высоких спортивных результатов"</t>
  </si>
  <si>
    <t>0710200000</t>
  </si>
  <si>
    <t>0710217050</t>
  </si>
  <si>
    <t>Стипендии главы администрации Старооскольского городского округа спортсменам, добившимся высоких результатов</t>
  </si>
  <si>
    <t>0710217060</t>
  </si>
  <si>
    <t>0710300000</t>
  </si>
  <si>
    <t>0710322100</t>
  </si>
  <si>
    <t>0730000000</t>
  </si>
  <si>
    <t>0730100000</t>
  </si>
  <si>
    <t>0730121120</t>
  </si>
  <si>
    <t>0730200000</t>
  </si>
  <si>
    <t>0730222100</t>
  </si>
  <si>
    <t>Основное мероприятие   "Обеспечение деятельности МАУ "Центр молодежных инициатив"</t>
  </si>
  <si>
    <t>Основное мероприятие "Повышение качества оказания муниципальных услуг в сфере физической культуры и спорта"</t>
  </si>
  <si>
    <t>Основное мероприятие "Обеспечение централизованного ведения бухгалтерского учета"</t>
  </si>
  <si>
    <t>1330200000</t>
  </si>
  <si>
    <t>0200000000</t>
  </si>
  <si>
    <t xml:space="preserve">Подпрограмма "Развитие дошкольного образования" </t>
  </si>
  <si>
    <t>0210000000</t>
  </si>
  <si>
    <t>0210100000</t>
  </si>
  <si>
    <t>0210173020</t>
  </si>
  <si>
    <t>0210200000</t>
  </si>
  <si>
    <t>Выплата компенсации части родительской платы за присмотр и уход за детьми в образовательных организациях, реализующих основную образовательную программу дошкольного образования</t>
  </si>
  <si>
    <t>0210273030</t>
  </si>
  <si>
    <t>0210300000</t>
  </si>
  <si>
    <t>0210400000</t>
  </si>
  <si>
    <t>0210422100</t>
  </si>
  <si>
    <t>Основное мероприятие "Поддержка альтернативных форм предоставления дошкольного образования"</t>
  </si>
  <si>
    <t>0210500000</t>
  </si>
  <si>
    <t>Поддержка альтернативных форм предоставления дошкольного образования</t>
  </si>
  <si>
    <t>0210600000</t>
  </si>
  <si>
    <t>0210673220</t>
  </si>
  <si>
    <t xml:space="preserve">Подпрограмма "Развитие общего образования" </t>
  </si>
  <si>
    <t>0220000000</t>
  </si>
  <si>
    <t>0220100000</t>
  </si>
  <si>
    <t>Реализация государственного стандарта общего образования</t>
  </si>
  <si>
    <t>0220173040</t>
  </si>
  <si>
    <t>0220200000</t>
  </si>
  <si>
    <t>0220222100</t>
  </si>
  <si>
    <t>0220263000</t>
  </si>
  <si>
    <t>Основное мероприятие "Создание современных условий для учащихся с разными образовательными результатами в соответствии с требованиями федерального государственного образовательного стандарта"</t>
  </si>
  <si>
    <t>0220400000</t>
  </si>
  <si>
    <t>0220422100</t>
  </si>
  <si>
    <t>Основное мероприятие "Организационно-методическое сопровождение мероприятий, направленных на модернизацию муниципальной системы общего образования"</t>
  </si>
  <si>
    <t>0220500000</t>
  </si>
  <si>
    <t>0220526010</t>
  </si>
  <si>
    <t>0220600000</t>
  </si>
  <si>
    <t>0220617070</t>
  </si>
  <si>
    <t>Основное мероприятие "Оплата проезда педагогическим работникам к месту работы и обратно, проживающим в городе и работающим в общеобразовательных организациях сельских территорий"</t>
  </si>
  <si>
    <t>0220700000</t>
  </si>
  <si>
    <t>Основное мероприятие "Выплата ежемесячного денежного вознаграждения за классное руководство"</t>
  </si>
  <si>
    <t>0220800000</t>
  </si>
  <si>
    <t>0220873060</t>
  </si>
  <si>
    <t>0220900000</t>
  </si>
  <si>
    <t>0220973220</t>
  </si>
  <si>
    <t xml:space="preserve">Подпрограмма "Развитие дополнительного  образования" </t>
  </si>
  <si>
    <t>0230000000</t>
  </si>
  <si>
    <t>0230100000</t>
  </si>
  <si>
    <t>0230122100</t>
  </si>
  <si>
    <t>0230200000</t>
  </si>
  <si>
    <t>0230222100</t>
  </si>
  <si>
    <t>Основное мероприятие "Организационно-методическое сопровождение мероприятий, направленных на модернизацию муниципальной системы дополнительного образования"</t>
  </si>
  <si>
    <t>0230500000</t>
  </si>
  <si>
    <t>0230526010</t>
  </si>
  <si>
    <t>0230600000</t>
  </si>
  <si>
    <t>0230622100</t>
  </si>
  <si>
    <t>0230700000</t>
  </si>
  <si>
    <t>0230722100</t>
  </si>
  <si>
    <t>0231000000</t>
  </si>
  <si>
    <t>0231073220</t>
  </si>
  <si>
    <t>Подпрограмма "Развитие системы оценки качества образования"</t>
  </si>
  <si>
    <t>0240000000</t>
  </si>
  <si>
    <t>0240200000</t>
  </si>
  <si>
    <t>0240222100</t>
  </si>
  <si>
    <t>0240300000</t>
  </si>
  <si>
    <t>0240322100</t>
  </si>
  <si>
    <t xml:space="preserve">Подпрограмма "Организация отдыха и оздоровления детей и подростков" </t>
  </si>
  <si>
    <t>0250000000</t>
  </si>
  <si>
    <t>Основное мероприятие "Обеспечение деятельности (оказание услуг) детских загородных оздоровительных лагерей и лагерей с дневным пребыванием детей"</t>
  </si>
  <si>
    <t>0250100000</t>
  </si>
  <si>
    <t>0250122100</t>
  </si>
  <si>
    <t>Основное мероприятие "Организация отдыха и оздоровления детей, находящихся в трудной жизненной ситуации"</t>
  </si>
  <si>
    <t>0250200000</t>
  </si>
  <si>
    <t>0250270650</t>
  </si>
  <si>
    <t>0250300000</t>
  </si>
  <si>
    <t xml:space="preserve">Мероприятия по проведению оздоровительной кампании детей </t>
  </si>
  <si>
    <t>0250326060</t>
  </si>
  <si>
    <t>0250363000</t>
  </si>
  <si>
    <t>Основное мероприятие "Организация отдыха и оздоровления детей на базе загородных оздоровительных лагерей"</t>
  </si>
  <si>
    <t>0250400000</t>
  </si>
  <si>
    <t>0250426060</t>
  </si>
  <si>
    <t>Подпрограмма "Развитие  дополнительного профессионального образования"</t>
  </si>
  <si>
    <t>0260000000</t>
  </si>
  <si>
    <t>0260100000</t>
  </si>
  <si>
    <t>0260122100</t>
  </si>
  <si>
    <t>0705</t>
  </si>
  <si>
    <t>Основное мероприятие "Организация непрерывного повышения квалификации педагогических работников МБУ ДПО "СОИРО"</t>
  </si>
  <si>
    <t>0260400000</t>
  </si>
  <si>
    <t>0260422100</t>
  </si>
  <si>
    <t>Основное мероприятие "Сопровождение диссеминации инновационного опыта педагогических и руководящих работников городского округа"</t>
  </si>
  <si>
    <t>0260600000</t>
  </si>
  <si>
    <t>0260626010</t>
  </si>
  <si>
    <t>Подпрограмма "Обеспечение реализации муниципальной программы"</t>
  </si>
  <si>
    <t>0270000000</t>
  </si>
  <si>
    <t>Основное мероприятие "Обеспечение выполнения муниципальных функций в сфере образования"</t>
  </si>
  <si>
    <t>0270100000</t>
  </si>
  <si>
    <t>0270121120</t>
  </si>
  <si>
    <t>0270200000</t>
  </si>
  <si>
    <t>0270222100</t>
  </si>
  <si>
    <t>0500000000</t>
  </si>
  <si>
    <t>0520000000</t>
  </si>
  <si>
    <t>Основное мероприятие "Осуществление функций администрации Старооскольского городского округа по предоставлению жилых помещений детям-сиротам и детям, оставшимся без попечения родителей, и лицам из их числа по договорам найма специализированных жилых помещений"</t>
  </si>
  <si>
    <t>0520400000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</si>
  <si>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</si>
  <si>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Основное мероприятие "Осуществление функций администрации Старооскольского городского округа по обеспечению жильем молодых семей"</t>
  </si>
  <si>
    <t>0520500000</t>
  </si>
  <si>
    <t xml:space="preserve">Содержание муниципальной собственности </t>
  </si>
  <si>
    <t>0800000000</t>
  </si>
  <si>
    <t xml:space="preserve">Подпрограмма "Развитие системы обеспечения населения информацией по вопросам осуществления местного самоуправления посредством печатных изданий" </t>
  </si>
  <si>
    <t>0810000000</t>
  </si>
  <si>
    <t xml:space="preserve">Подпрограмма "Развитие системы обеспечения населения справочно-аналитической информацией" </t>
  </si>
  <si>
    <t>0820000000</t>
  </si>
  <si>
    <t>0820100000</t>
  </si>
  <si>
    <t>0820163000</t>
  </si>
  <si>
    <t>1400000000</t>
  </si>
  <si>
    <t xml:space="preserve">Подпрограмма "Совершенствование имущественных отношений" </t>
  </si>
  <si>
    <t>1410000000</t>
  </si>
  <si>
    <t>1410100000</t>
  </si>
  <si>
    <t>1410122200</t>
  </si>
  <si>
    <t>Основное мероприятие "Техническая инвентаризация и оценка  объектов недвижимости в целях формирования комплекта документов, необходимых для государственной регистрации права собственности Старооскольского городского округа на объекты недвижимости и принятия их к учету в муниципальную казну Старооскольского городского округа"</t>
  </si>
  <si>
    <t>1410200000</t>
  </si>
  <si>
    <t>1410222200</t>
  </si>
  <si>
    <t>Основное мероприятие "Мероприятия по обеспечению деятельности подведомственных учреждений, в том числе на предоставление субсидий бюджетным учреждениям"</t>
  </si>
  <si>
    <t>1410300000</t>
  </si>
  <si>
    <t>1410322100</t>
  </si>
  <si>
    <t>Основное мероприятие "Формирование оптимального состава имущества Старооскольского городского округа, являющегося источником стабильного дохода бюджета городского округа, поступающего  от  арендных отношений, и невключение его в прогнозный план (программу) приватизации"</t>
  </si>
  <si>
    <t>1410500000</t>
  </si>
  <si>
    <t>1410522200</t>
  </si>
  <si>
    <t>Подпрограмма "Совершенствование земельных отношений"</t>
  </si>
  <si>
    <t>1420000000</t>
  </si>
  <si>
    <t>Основное мероприятие "Предоставление земельных участков на праве аренды или собственности на основании проведения торгов, а также предоставление, изъятие, переоформление земельных участков без проведения торгов"</t>
  </si>
  <si>
    <t>1420100000</t>
  </si>
  <si>
    <t>1420122200</t>
  </si>
  <si>
    <t>Подпрограмма "Развитие лесного хозяйства"</t>
  </si>
  <si>
    <t>Основное мероприятие "Воспроизводство лесов"</t>
  </si>
  <si>
    <t>0600000000</t>
  </si>
  <si>
    <t xml:space="preserve">Подпрограмма "Развитие мер социальной поддержки отдельных категорий граждан" </t>
  </si>
  <si>
    <t>0610000000</t>
  </si>
  <si>
    <t>Основное мероприятие "Предоставление мер социальной поддержки лицам, удостоенным звания "Почетный гражданин Старооскольского городского округа Белгородской области"</t>
  </si>
  <si>
    <t>0610100000</t>
  </si>
  <si>
    <t>Меры социальной поддержки лицам, удостоенным звания "Почетный гражданин Старооскольского городского округа Белгородской области"</t>
  </si>
  <si>
    <t>0610117200</t>
  </si>
  <si>
    <t xml:space="preserve">Услуги по зачислению денежных средств на счета физических лиц  </t>
  </si>
  <si>
    <t>0610126040</t>
  </si>
  <si>
    <t xml:space="preserve"> Основное мероприятие "Выплата пенсии за выслугу лет лицам, замещавшим муниципальные должности Старооскольского городского округа, и лицам, замещавшим должности муниципальной службы Старооскольского городского округа"</t>
  </si>
  <si>
    <t>0610200000</t>
  </si>
  <si>
    <t>0610217210</t>
  </si>
  <si>
    <t>1001</t>
  </si>
  <si>
    <t>0610226040</t>
  </si>
  <si>
    <t>0610300000</t>
  </si>
  <si>
    <t xml:space="preserve">Выплата единовременной материальной помощи отдельным категориям граждан </t>
  </si>
  <si>
    <t>0610317220</t>
  </si>
  <si>
    <t xml:space="preserve">Выплата денежного поощрения руководителям органов территориального общественного самоуправления и руководителям органов иных форм осуществления местного самоуправления на территории Старооскольского городского округа </t>
  </si>
  <si>
    <t>0610800000</t>
  </si>
  <si>
    <t>0610817260</t>
  </si>
  <si>
    <t>Основное мероприятие "Социальная поддержка отдельных категорий граждан  в форме оплаты услуг бани"</t>
  </si>
  <si>
    <t>0610900000</t>
  </si>
  <si>
    <t xml:space="preserve">Мероприятия по социальной поддержке отдельных категорий граждан </t>
  </si>
  <si>
    <t>0610926020</t>
  </si>
  <si>
    <t>Основное мероприятие "Предоставление ежемесячной денежной компенсации на оплату жилого помещения и коммунальных услуг отдельным категориям граждан с применением системы персонифицированных социальных счетов"</t>
  </si>
  <si>
    <t>0611000000</t>
  </si>
  <si>
    <t>0611052500</t>
  </si>
  <si>
    <t>Основное мероприятие "Предоставление ежемесячной денежной компенсации расходов по оплате жилищно-коммунальных услуг ветеранам труда"</t>
  </si>
  <si>
    <t>0611100000</t>
  </si>
  <si>
    <t>0611172510</t>
  </si>
  <si>
    <t>Основное мероприятие "Предоставление ежемесячной денежной компенсации расходов по оплате жилищно-коммунальных услуг реабилитированным лицам и лицам, признанным пострадавшими от политических репрессий"</t>
  </si>
  <si>
    <t>0611200000</t>
  </si>
  <si>
    <t>Выплата ежемесячных денежных компенсаций расходов по оплате жилищно-коммунальных услуг реабилитированным лицам и лицам, признанным пострадавшими от политических репрессий</t>
  </si>
  <si>
    <t>0611272520</t>
  </si>
  <si>
    <t>Основное мероприятие "Предоставление ежемесячной денежной компенсации расходов по оплате жилищно-коммунальных услуг многодетным семьям"</t>
  </si>
  <si>
    <t>0611300000</t>
  </si>
  <si>
    <t>Выплата ежемесячных денежных компенсаций расходов по оплате жилищно-коммунальных услуг многодетным семьям</t>
  </si>
  <si>
    <t>0611372530</t>
  </si>
  <si>
    <t>Основное мероприятие "Предоставление ежемесячной денежной компенсации расходов по оплате жилищно-коммунальных услуг иным категориям"</t>
  </si>
  <si>
    <t>0611400000</t>
  </si>
  <si>
    <t>0611472540</t>
  </si>
  <si>
    <t>0611500000</t>
  </si>
  <si>
    <t>0611571510</t>
  </si>
  <si>
    <t>Основное мероприятие "Предоставление ежегодной денежной выплаты жителям Белгородской области, награжденным знаком "Почетный донор СССР", "Почетный донор России"</t>
  </si>
  <si>
    <t>0611600000</t>
  </si>
  <si>
    <t>0611652200</t>
  </si>
  <si>
    <t>Основное мероприятие "Предоставление ежемесячной денежной выплаты отдельным категориям граждан (ветеранам труда, ветеранам военной службы)"</t>
  </si>
  <si>
    <t>0611700000</t>
  </si>
  <si>
    <t>Оплата ежемесячных денежных выплат ветеранам труда, ветеранам военной службы</t>
  </si>
  <si>
    <t>0611772410</t>
  </si>
  <si>
    <t>Основное мероприятие "Предоставление ежемесячной денежной выплаты отдельным категориям граждан (труженикам тыла)"</t>
  </si>
  <si>
    <t>0611800000</t>
  </si>
  <si>
    <t>Оплата ежемесячных денежных выплат труженикам тыла</t>
  </si>
  <si>
    <t>0611872420</t>
  </si>
  <si>
    <t>Основное мероприятие "Предоставление ежемесячной денежной выплаты отдельным категориям граждан (реабилитированным лицам)"</t>
  </si>
  <si>
    <t>0611900000</t>
  </si>
  <si>
    <t xml:space="preserve">Оплата ежемесячных денежных выплат реабилитированным лицам </t>
  </si>
  <si>
    <t>0611972430</t>
  </si>
  <si>
    <t>Основное мероприятие "Предоставление ежемесячной денежной выплаты отдельным категориям граждан (лицам, признанным пострадавшими от политических репрессий)"</t>
  </si>
  <si>
    <t>0612000000</t>
  </si>
  <si>
    <t>0612072440</t>
  </si>
  <si>
    <t>0612100000</t>
  </si>
  <si>
    <t>0612172450</t>
  </si>
  <si>
    <t>Основное мероприятие "Предоставление ежемесячного пособия на ребенка гражданам, имеющим детей"</t>
  </si>
  <si>
    <t>0612200000</t>
  </si>
  <si>
    <t>0612272850</t>
  </si>
  <si>
    <t>0612300000</t>
  </si>
  <si>
    <t xml:space="preserve">Выплата субсидий ветеранам боевых действий и другим категориям военнослужащих, лицам, привлекавшимся органами местной власти к разминированию территорий и объектов в период 1943-1950 годов </t>
  </si>
  <si>
    <t>0612372360</t>
  </si>
  <si>
    <t>Основное мероприятие "Предоставление единовременного пособия при рождении ребенка гражданам, не подлежащим обязательному социальному страхованию, на случай временной нетрудоспособности и в связи с материнством"</t>
  </si>
  <si>
    <t>0612400000</t>
  </si>
  <si>
    <t>Основное мероприятие "Предоставление ежемесячного пособия по уходу за ребенком до достижения им возраста полутора лет гражданам, не подлежащим обязательному социальному страхованию, на случай временной нетрудоспособности и в связи с материнством"</t>
  </si>
  <si>
    <t>0612500000</t>
  </si>
  <si>
    <t>0612800000</t>
  </si>
  <si>
    <t>0612852800</t>
  </si>
  <si>
    <t>Основное мероприятие "Выплата пособия на погребение умерших граждан, не подлежащих обязательному социальному страхованию и не являющихся пенсионерами, а также в случае рождения мертвого ребенка по истечении 154 дней беременности"</t>
  </si>
  <si>
    <t>0613000000</t>
  </si>
  <si>
    <t xml:space="preserve">Организация предоставления социального пособия на погребение </t>
  </si>
  <si>
    <t>0613071270</t>
  </si>
  <si>
    <t>0613072620</t>
  </si>
  <si>
    <t>Основное мероприятие "Выплата пособия лицам, которым присвоено звание "Почетный гражданин Белгородской области"</t>
  </si>
  <si>
    <t>0613100000</t>
  </si>
  <si>
    <t>Выплата пособия лицам, которым присвоено звание "Почетный гражданин Белгородской области"</t>
  </si>
  <si>
    <t>0613172350</t>
  </si>
  <si>
    <t>0613200000</t>
  </si>
  <si>
    <t>0613272370</t>
  </si>
  <si>
    <t>Основное мероприятие "Выплата единовременного пособия и пособия на основе социального контракта малоимущим гражданам и гражданам, оказавшимся в трудной жизненной ситуации"</t>
  </si>
  <si>
    <t>0613300000</t>
  </si>
  <si>
    <t>Обеспечение равной доступности услуг общественного транспорта на территории Белгородской области для отдельных категорий граждан, оказание мер социальной поддержки которым относится к ведению Российской Федерации и субъектов Российской Федерации</t>
  </si>
  <si>
    <t>Основное мероприятие "Меры социальной защиты семей, родивших третьего и последующих детей по предоставлению материнского (семейного) капитала"</t>
  </si>
  <si>
    <t>0613500000</t>
  </si>
  <si>
    <t xml:space="preserve">Осуществление дополнительных мер социальной защиты семей, родивших третьего и последующих детей, по предоставлению материнского (семейного) капитала </t>
  </si>
  <si>
    <t>0613573000</t>
  </si>
  <si>
    <t>Основное мероприятие "Отдельные меры социальной поддержки граждан, подвергшихся радиации"</t>
  </si>
  <si>
    <t>0613600000</t>
  </si>
  <si>
    <t>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</si>
  <si>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0613651370</t>
  </si>
  <si>
    <t xml:space="preserve">Подпрограмма "Модернизация и развитие социального обслуживания населения" </t>
  </si>
  <si>
    <t>0620000000</t>
  </si>
  <si>
    <t>Основное мероприятие "Организация работы по заключению договоров  пожизненного содержания с иждивением в Старооскольском городском округе"</t>
  </si>
  <si>
    <t>0620100000</t>
  </si>
  <si>
    <t>1002</t>
  </si>
  <si>
    <t>0620126020</t>
  </si>
  <si>
    <t>0620117270</t>
  </si>
  <si>
    <t xml:space="preserve">Услуги по зачислению денежных средств на счета физических лиц </t>
  </si>
  <si>
    <t>0620126040</t>
  </si>
  <si>
    <t>Основное мероприятие "Социальное обслуживание населения"</t>
  </si>
  <si>
    <t>0620200000</t>
  </si>
  <si>
    <t xml:space="preserve">Осуществление полномочий по обеспечению права граждан на социальное обслуживание </t>
  </si>
  <si>
    <t>0620271590</t>
  </si>
  <si>
    <t>0620400000</t>
  </si>
  <si>
    <t>0620426010</t>
  </si>
  <si>
    <t xml:space="preserve">Подпрограмма "Социальная поддержка семьи и детей" </t>
  </si>
  <si>
    <t>0630000000</t>
  </si>
  <si>
    <t>0630100000</t>
  </si>
  <si>
    <t xml:space="preserve">Выплаты многодетным семьям </t>
  </si>
  <si>
    <t>0630117280</t>
  </si>
  <si>
    <t>0630126040</t>
  </si>
  <si>
    <t>Основное мероприятие "Вручение удостоверений многодетным семьям"</t>
  </si>
  <si>
    <t>0630300000</t>
  </si>
  <si>
    <t>0630326020</t>
  </si>
  <si>
    <t>0630400000</t>
  </si>
  <si>
    <t>0630417280</t>
  </si>
  <si>
    <t>0630426040</t>
  </si>
  <si>
    <t>0630500000</t>
  </si>
  <si>
    <t>0630517280</t>
  </si>
  <si>
    <t>0630526040</t>
  </si>
  <si>
    <t>0631000000</t>
  </si>
  <si>
    <t>0631072880</t>
  </si>
  <si>
    <t>0631100000</t>
  </si>
  <si>
    <t>0631172880</t>
  </si>
  <si>
    <t>0631200000</t>
  </si>
  <si>
    <t>0631272880</t>
  </si>
  <si>
    <t>Основное мероприятие "Предоставление ежемесячных субсидий на оплату услуг связи отдельным категориям граждан РФ, проживающим на территории Белгородской области (многодетные семьи)"</t>
  </si>
  <si>
    <t>0631300000</t>
  </si>
  <si>
    <t>0631372880</t>
  </si>
  <si>
    <t>Основное мероприятие "Проведение социально- значимых мероприятий с детьми и семьями"</t>
  </si>
  <si>
    <t>0631500000</t>
  </si>
  <si>
    <t>0631526010</t>
  </si>
  <si>
    <t>Основное мероприятие "Оплата за коммунальные услуги, ремонт и содержание жилых помещений, закрепленных за детьми-сиротами и детьми, оставшимися без попечения родителей"</t>
  </si>
  <si>
    <t>Основное мероприятие  "Выплата единовременного пособия при передаче ребенка на воспитание в семью"</t>
  </si>
  <si>
    <t>0632000000</t>
  </si>
  <si>
    <t>0632052600</t>
  </si>
  <si>
    <t>Основное мероприятие  "Выплата ежемесячного пособия опекуну (попечителю) либо одному из приемных родителей или родителей-воспитателей на содержание каждого из детей-сирот и детей, оставшихся без попечения родителей"</t>
  </si>
  <si>
    <t>0632100000</t>
  </si>
  <si>
    <t>0632172870</t>
  </si>
  <si>
    <t>Основное мероприятие  "Выплата вознаграждения, причитающегося приемным родителям на каждого ребенка, взятого на воспитание в семью"</t>
  </si>
  <si>
    <t>0632200000</t>
  </si>
  <si>
    <t>Основное мероприятие  "Осуществление мер по социальной защите граждан, являющихся усыновителями, в виде пособий"</t>
  </si>
  <si>
    <t>0632300000</t>
  </si>
  <si>
    <t>0632372860</t>
  </si>
  <si>
    <t>0632400000</t>
  </si>
  <si>
    <t xml:space="preserve">Подпрограмма  "Мероприятия по обеспечению доступной среды" </t>
  </si>
  <si>
    <t>0640000000</t>
  </si>
  <si>
    <t>Основное мероприятие "Предоставление услуги службы "Социального такси" инвалидам на специализированном и ином автотранспорте МБУ "КЦСОН"</t>
  </si>
  <si>
    <t>0640200000</t>
  </si>
  <si>
    <t>0640222100</t>
  </si>
  <si>
    <t>Основное мероприятие "Обеспечение перевозки слабослышащих и глухих детей, проживающих на территории Старооскольского городского округа, в специализированные (коррекционные) школы - интернаты"</t>
  </si>
  <si>
    <t>0640400000</t>
  </si>
  <si>
    <t>Основное мероприятие "Проведение культурно-массовых и спортивных мероприятий с инвалидами"</t>
  </si>
  <si>
    <t>0640600000</t>
  </si>
  <si>
    <t>0640626010</t>
  </si>
  <si>
    <t xml:space="preserve">Подпрограмма "Поддержка социально ориентированных некоммерческих организаций" </t>
  </si>
  <si>
    <t>0650000000</t>
  </si>
  <si>
    <t>Основное мероприятие  "Финансовая поддержка СОНКО, участвующих в реализации социально-значимых мероприятий на территории Старооскольского городского округа"</t>
  </si>
  <si>
    <t>0650100000</t>
  </si>
  <si>
    <t>0650163000</t>
  </si>
  <si>
    <t>0660000000</t>
  </si>
  <si>
    <t xml:space="preserve">Основное мероприятие "Обеспечение выполнения переданных полномочий  администрацией городского округа  по организации предоставления дополнительных мер социальной  поддержки и социальной помощи  отдельным категориям граждан" </t>
  </si>
  <si>
    <t>0660100000</t>
  </si>
  <si>
    <t>0660121120</t>
  </si>
  <si>
    <t>Основное мероприятие "Обеспечение выполнения переданных полномочий  администрацией городского округа  по  предоставлению дополнительных мер социальной  поддержки и социальной помощи  отдельным категориям граждан"</t>
  </si>
  <si>
    <t>0660200000</t>
  </si>
  <si>
    <t>0660222100</t>
  </si>
  <si>
    <t>Основное мероприятие "Организация  предоставления отдельных мер социальной защиты населения"</t>
  </si>
  <si>
    <t>0660300000</t>
  </si>
  <si>
    <t>0660371230</t>
  </si>
  <si>
    <t>Основное мероприятие "Осуществление деятельности по опеке и попечительству в отношении несовершеннолетних и лиц из числа детей - сирот и детей, оставшихся без попечения родителей"</t>
  </si>
  <si>
    <t>0660400000</t>
  </si>
  <si>
    <t>0660471240</t>
  </si>
  <si>
    <t>0660500000</t>
  </si>
  <si>
    <t>Осуществление деятельности по опеке и попечительству в отношении совершеннолетних лиц</t>
  </si>
  <si>
    <t>0660571250</t>
  </si>
  <si>
    <t>Основное мероприятие  "Организация предоставления ежемесячных денежных компенсаций расходов по оплате жилищно-коммунальных услуг"</t>
  </si>
  <si>
    <t>0660600000</t>
  </si>
  <si>
    <t>0660671260</t>
  </si>
  <si>
    <t>Основное мероприятие  "Организация  финансового обеспечения  выполнения  переданных полномочий"</t>
  </si>
  <si>
    <t>0660700000</t>
  </si>
  <si>
    <t>0660771590</t>
  </si>
  <si>
    <t>Основное мероприятие "Проведение турнира городов России по дзюдо среди юношей и девушек под девизом "Дзюдо против наркотиков"</t>
  </si>
  <si>
    <t>Основное мероприятие "Обеспечение деятельности МБУ "Старооскольский центр оценки качества образования"</t>
  </si>
  <si>
    <t>Основное мероприятие "Обеспечение деятельности муниципальных музеев и Старооскольского зоопарка"</t>
  </si>
  <si>
    <t>Основное мероприятие "Обеспечение деятельности (оказание услуг) библиотек Старооскольской ЦБС"</t>
  </si>
  <si>
    <t>Основное мероприятие "Реализация учреждениями общественно-значимых мероприятий, направленных на создание комфортных условий предоставления культурных услуг населению и развитие народного творчества"</t>
  </si>
  <si>
    <t>Основное мероприятие "Обеспечение деятельности (оказание услуг) Старооскольского театра"</t>
  </si>
  <si>
    <t>Основное мероприятие "Выявление и создание условий развития талантливой молодежи, использование продуктов ее инновационной деятельности"</t>
  </si>
  <si>
    <t>Основное мероприятие "Оснащение жилых помещений муниципального жилищного фонда индивидуальными приборами учета потребления коммунальных ресурсов"</t>
  </si>
  <si>
    <t>1210400000</t>
  </si>
  <si>
    <t>1210424200</t>
  </si>
  <si>
    <t>Основное мероприятие "Подготовка работников (профессиональное образование и профессиональное обучение) и дополнительное профессиональное образование"</t>
  </si>
  <si>
    <t>1500000000</t>
  </si>
  <si>
    <t>1500100000</t>
  </si>
  <si>
    <t>1500121220</t>
  </si>
  <si>
    <t xml:space="preserve">Предоставление дополнительной выплаты спортсменам из малоимущих семей </t>
  </si>
  <si>
    <t>Основное мероприятие "Содержание муниципального имущества"</t>
  </si>
  <si>
    <t>1410800000</t>
  </si>
  <si>
    <t>0314</t>
  </si>
  <si>
    <t>0310</t>
  </si>
  <si>
    <t>Подпрограмма "Развитие инженерной инфраструктуры"</t>
  </si>
  <si>
    <t>1240000000</t>
  </si>
  <si>
    <t>0502</t>
  </si>
  <si>
    <t>Расходы на содержание Контрольно-счетной палаты муниципального образования</t>
  </si>
  <si>
    <t xml:space="preserve">Расходы на выплаты по оплате труда председателя Контрольно-счетной палаты муниципального образования и его заместителей </t>
  </si>
  <si>
    <t>Основное мероприятие "Обеспечение деятельности (оказание услуг) подведомственных муниципальных учреждений"</t>
  </si>
  <si>
    <t>0120300000</t>
  </si>
  <si>
    <t>0120326010</t>
  </si>
  <si>
    <t>1610121120</t>
  </si>
  <si>
    <t>0110900000</t>
  </si>
  <si>
    <t>0110926010</t>
  </si>
  <si>
    <t>0610326040</t>
  </si>
  <si>
    <t>0220300000</t>
  </si>
  <si>
    <t>Основное мероприятие "Выплата ежемесячного пособия инвалидам боевых действий I и II групп, а также членам семей военнослужащих и сотрудников, погибших при исполнении обязанностей военной службы в районах боевых действий"</t>
  </si>
  <si>
    <t>1102</t>
  </si>
  <si>
    <t>Содержание муниципальной собственности</t>
  </si>
  <si>
    <t>1410822200</t>
  </si>
  <si>
    <t>Основное мероприятие "Выплата инвалидам (в том числе детям-инвалидам), имеющим транспортные средства в соответствии с медицинскими показаниями, или их законным представителям компенсации страховых премий по договору обязательного страхования гражданской ответственности владельцев транспортных средств"</t>
  </si>
  <si>
    <t>1500121420</t>
  </si>
  <si>
    <t>1500121120</t>
  </si>
  <si>
    <t>0703</t>
  </si>
  <si>
    <t>Основное мероприятие "Выплаты гражданам, заключившим договор о целевом обучении"</t>
  </si>
  <si>
    <t>Дополнительные выплаты гражданам, предоставляемые за счет средств бюджета Старооскольского городского округа</t>
  </si>
  <si>
    <t>0270300000</t>
  </si>
  <si>
    <t>0270317130</t>
  </si>
  <si>
    <t>0120222100</t>
  </si>
  <si>
    <t>Основное мероприятие "Предоставление ежемесячной денежной компенсации расходов на уплату взноса на капитальный ремонт общего имущества в многоквартирном доме лицам, достигшим возраста семидесяти и восьмидесяти лет"</t>
  </si>
  <si>
    <t>0614000000</t>
  </si>
  <si>
    <t>Основное мероприятие "Разработка и подготовка выпуска печатной продукции по безопасности в молодежной среде"</t>
  </si>
  <si>
    <t>Раз-дел, под-раз-дел</t>
  </si>
  <si>
    <t>Ежемесячные денежные выплаты гражданам, заключившим договоры пожизненного содержания с иждивением в Старооскольском городском округе</t>
  </si>
  <si>
    <t>2</t>
  </si>
  <si>
    <t>3</t>
  </si>
  <si>
    <t>4</t>
  </si>
  <si>
    <t>6</t>
  </si>
  <si>
    <t>0810500000</t>
  </si>
  <si>
    <t>0810522100</t>
  </si>
  <si>
    <r>
      <t>Основное мероприятие "Обеспечение деятельности МАУ</t>
    </r>
    <r>
      <rPr>
        <b/>
        <sz val="13"/>
        <rFont val="Calibri"/>
        <family val="2"/>
        <charset val="204"/>
      </rPr>
      <t> </t>
    </r>
    <r>
      <rPr>
        <b/>
        <sz val="13"/>
        <rFont val="Times New Roman"/>
        <family val="1"/>
        <charset val="204"/>
      </rPr>
      <t>"Издательский дом "Оскольский край"</t>
    </r>
  </si>
  <si>
    <t xml:space="preserve">               от «___»_________ 2017 г. № ____ </t>
  </si>
  <si>
    <t>Сумма на 2020 год</t>
  </si>
  <si>
    <t>Местный бюджет 2020</t>
  </si>
  <si>
    <t>Областной бюджет 2020</t>
  </si>
  <si>
    <t>1700000000</t>
  </si>
  <si>
    <t>1710000000</t>
  </si>
  <si>
    <t>Основное мероприятие "Организация мероприятий, относящихся к безопасности дорожного движения, содержание элементов обустройства автомобильных дорог"</t>
  </si>
  <si>
    <t>Основное мероприятие "Выполнение муниципальным образованием  Старооскольским городским округом, как собственником жилых и нежилых помещений в многоквартирных домах, обязательств по уплате взносов на капитальный ремонт"</t>
  </si>
  <si>
    <t>Содержание дорожного хозяйства</t>
  </si>
  <si>
    <t>1330225200</t>
  </si>
  <si>
    <t>0910000000</t>
  </si>
  <si>
    <t>Основное мероприятие "Субсидирование части затрат на рекламу"</t>
  </si>
  <si>
    <t>0910300000</t>
  </si>
  <si>
    <t>0910363000</t>
  </si>
  <si>
    <t>Основное мероприятие "Субсидирование части расходов на уплату арендных платежей"</t>
  </si>
  <si>
    <t>0910400000</t>
  </si>
  <si>
    <t>0910463000</t>
  </si>
  <si>
    <t>9990051200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</si>
  <si>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</si>
  <si>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</si>
  <si>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06140R4620</t>
  </si>
  <si>
    <t>Основное мероприятие "Единовременная денежная выплата врачам, принятым на работу в областные государственные учреждения здравоохранения, расположенные на территории Старооскольского городского округа, по остродефицитным специальностям"</t>
  </si>
  <si>
    <t>Единовременная денежная выплата врачам, принятым на работу в областные государственные учреждения здравоохранения, расположенные на территории Старооскольского городского округа, по остродефицитным специальностям</t>
  </si>
  <si>
    <t>0614200000</t>
  </si>
  <si>
    <t>0614217310</t>
  </si>
  <si>
    <t>Меры социальной защиты отдельных категорий работников учреждений, занятых в секторе социального обслуживания, проживающих и (или) работающих в сельской местности</t>
  </si>
  <si>
    <t>0620271690</t>
  </si>
  <si>
    <t>0631900000</t>
  </si>
  <si>
    <t>0631924200</t>
  </si>
  <si>
    <t>0640900000</t>
  </si>
  <si>
    <t>Подпрограмма "Развитие спортивной инфраструктуры"</t>
  </si>
  <si>
    <t>Основное мероприятие "Капитальный ремонт и реконструкция объектов физической культуры и спорта"</t>
  </si>
  <si>
    <t>0720000000</t>
  </si>
  <si>
    <t>0720200000</t>
  </si>
  <si>
    <t>Предоставление мер социальной поддержки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Белгородской области</t>
  </si>
  <si>
    <t>Основное мероприятие "Поощрение народных дружинников, принимающих в составе народных дружин участие в охране общественного порядка на территории Старооскольского городского округа"</t>
  </si>
  <si>
    <t>0150000000</t>
  </si>
  <si>
    <t>Компенсация отдельным категориям граждан оплаты взноса на капитальный ремонт общего имущества в многоквартирном доме</t>
  </si>
  <si>
    <t>Оплата жилищно-коммунальных услуг отдельным категориям граждан</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</si>
  <si>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</si>
  <si>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Реализация мероприятий по строительству, реконструкции, приобретению объектов недвижимого имущества и капитальному ремонту объектов социальной сферы местного значения</t>
  </si>
  <si>
    <t>0220372120</t>
  </si>
  <si>
    <t>1320100000</t>
  </si>
  <si>
    <t>1320163000</t>
  </si>
  <si>
    <t>1320173820</t>
  </si>
  <si>
    <t>Компенсация стоимости проезда детям-инвалидам с нарушением слуха и лицам, их сопровождающим, к месту учебы и обратно</t>
  </si>
  <si>
    <t>0640417320</t>
  </si>
  <si>
    <t>0632272890</t>
  </si>
  <si>
    <t>Основное мероприятие "Предоставление субсидий юридическим лицам и индивидуальным предпринимателям в целях возмещения недополученных доходов в связи с осуществлением перевозки льготной категории граждан"</t>
  </si>
  <si>
    <t>Основное мероприятие "Выявление муниципальных объектов недвижимости, право собственности Старооскольского городского округа на которые не оформлено, а также бесхозяйных объектов недвижимости и выморочного имущества (в виде жилых помещений) с целью вовлечения их в хозяйственный оборот, или сноса непригодных для дальнейшего использования объектов "</t>
  </si>
  <si>
    <t>05205L4970</t>
  </si>
  <si>
    <t>Основное мероприятие "Организация и содержание мест захоронения (кладбищ)"</t>
  </si>
  <si>
    <t>02105S3010</t>
  </si>
  <si>
    <t>Выплата пенсии за выслугу лет лицам, замещавшим муниципальные должности Старооскольского городского округа, и лицам, замещавшим должности муниципальной службы Старооскольского городского округа</t>
  </si>
  <si>
    <t>Основное мероприятие "Выплата единовременной материальной помощи отдельным категориям граждан (вдовам (вдовцам), не вступившим в повторный брак, а также  несовершеннолетним детям и детям, обучающимся на очной форме обучения до достижения ими возраста 23 лет, погибших (умерших) участников ликвидации последствий катастрофы на Чернобыльской АЭС; вдовам (вдовцам) погибших (умерших) ветеранов подразделений особого риска, не вступившим в повторный брак; инвалидам боевых действий, вдовам и родителям погибших (умерших) участников боевых действий). Выплата ежегодной материальной помощи матросам и солдатам, призванным с территории Старооскольского городского округа, особо отличившимся при исполнении обязанностей военной службы по призыву"</t>
  </si>
  <si>
    <t>Основное мероприятие "Предоставление ежегодной выплаты многодетным семьям, в составе которых пять и более детей, на покупку комплекта школьной одежды и спортивной формы"</t>
  </si>
  <si>
    <t>Основное мероприятие "Приобретение и распространение среди дошкольников и учащихся общеобразовательных организаций световозвращающих элементов для ношения на верхней одежде в темное время суток"</t>
  </si>
  <si>
    <t>Основное мероприятие "Выплаты компенсации части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</si>
  <si>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Основное мероприятие "Строительство, реконструкция, капитальный ремонт дошкольных образовательных организаций"</t>
  </si>
  <si>
    <t>Основное мероприятие "Обеспечение деятельности (оказание услуг) муниципальных дошкольных образовательных организаций Старооскольского городского округа"</t>
  </si>
  <si>
    <t>Основное мероприятие "Возмещение расходов, связанных с предоставлением мер социальной поддержки педагогическим работникам и отдельным категориям работников муниципальных дошкольных образовательных организаций, проживающих и работающих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</si>
  <si>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Основное мероприятие "Строительство, реконструкция и капитальный ремонт общеобразовательных организаций городского округа"</t>
  </si>
  <si>
    <t>Основное мероприятие "Возмещение части затрат в связи с предоставлением учителям общеобразовательных организаций ипотечного кредита"</t>
  </si>
  <si>
    <t>Возмещение молодым учителям общеобразовательных организаций Старооскольского городского округа разницы в процентных ставках по ипотечному кредиту в рамках проекта "Ипотека для молодых учителей общеобразовательных учреждений Белгородской области"</t>
  </si>
  <si>
    <t>Основное мероприятие "Возмещение расходов, связанных с предоставлением мер социальной поддержки педагогическим работникам и отдельным категориям работников (библиотекарей и медицинских работников)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</si>
  <si>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Основное мероприятие "Обеспечение деятельности (оказание услуг) муниципальных организаций дополнительного образования, подведомственных управлению образования"</t>
  </si>
  <si>
    <t>Основное мероприятие "Обеспечение деятельности (оказание услуг) муниципальных организаций дополнительного образования, подведомственных управлению культуры"</t>
  </si>
  <si>
    <t>Основное мероприятие "Совершенствование финансово-экономических условий организаций дополнительного образования"</t>
  </si>
  <si>
    <t>Основное мероприятие "Обеспечение медико-социального сопровождения обучающихся и воспитанников организаций общего, дошкольного и дополнительного образования"</t>
  </si>
  <si>
    <t>Основное мероприятие "Возмещение  расходов, связанных с предоставлением мер социальной поддержки педагогическим работникам муниципальных  организаций дополнительного образования, подведомственных управлению культуры, проживающим и работающим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</si>
  <si>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Основное мероприятие "Обеспечение условий для организации и проведения в соответствии с действующим законодательством государственной итоговой аттестации выпускников общеобразовательных организаций городского округа"</t>
  </si>
  <si>
    <t>Основное мероприятие "Организация отдыха и оздоровления детей в лагерях с дневным пребыванием детей, организованных на базе общеобразовательных организаций"</t>
  </si>
  <si>
    <t>Основное мероприятие "Организация курсов повышения квалификации педагогических и руководящих работников образовательных организаций на базе МБУ ДПО "СОИРО"</t>
  </si>
  <si>
    <t>Основное мероприятие "Предоставление услуг финансово-экономического сервиса и хозяйственного обслуживания организаций сферы образования городского округа"</t>
  </si>
  <si>
    <t>Основное мероприятие "Предоставление ежегодной выплаты к началу учебного года на детей-учащихся общеобразовательных организаций из многодетных малоимущих семей и многодетных неполных семей на приобретение школьно-письменных принадлежностей"</t>
  </si>
  <si>
    <t>Основное мероприятие "Обеспечение бесплатного проезда детей из многодетных семей, обучающихся в общеобразовательных организациях Белгородской области"</t>
  </si>
  <si>
    <t>Основное мероприятие "Бесплатное обеспечение школьной формой детей из многодетных семей-учащихся первых классов общеобразовательных организаций Белгородской области"</t>
  </si>
  <si>
    <t>Основное мероприятие "Льготное питание детей из многодетных семей, обучающихся в общеобразовательных организациях Белгородской области"</t>
  </si>
  <si>
    <t>Основное мероприятие "Обеспечение доступности образовательных организаций"</t>
  </si>
  <si>
    <t>Реализация мероприятий по обеспечению жильем молодых семей</t>
  </si>
  <si>
    <t>Сумма на 2021 год</t>
  </si>
  <si>
    <t>Местный бюджет 2021</t>
  </si>
  <si>
    <t>Областной бюджет 2021</t>
  </si>
  <si>
    <t>0640426040</t>
  </si>
  <si>
    <t>Муниципальная программа "Обеспечение безопасности жизнедеятельности населения Старооскольского городского округа"</t>
  </si>
  <si>
    <t xml:space="preserve">Муниципальная программа "Развитие образования Старооскольского городского округа" </t>
  </si>
  <si>
    <t>Муниципальная программа "Молодость Белгородчины на территории Старооскольского городского округа"</t>
  </si>
  <si>
    <t>Муниципальная программа "Развитие культуры и искусства Старооскольского городского округа"</t>
  </si>
  <si>
    <t xml:space="preserve">Муниципальная программа "Обеспечение населения Старооскольского городского округа жильем" </t>
  </si>
  <si>
    <t xml:space="preserve">Муниципальная программа "Социальная поддержка граждан в Старооскольском городском округе" </t>
  </si>
  <si>
    <t>Муниципальная программа "Развитие физической культуры и спорта в Старооскольском городском округе"</t>
  </si>
  <si>
    <t>Муниципальная программа "Развитие системы обеспечения жителей Старооскольского городского округа информацией по вопросам осуществления местного самоуправления"</t>
  </si>
  <si>
    <t>Муниципальная программа "Развитие экономического потенциала, формирование благоприятного предпринимательского климата и содействие занятости населения в Старооскольском городском округе"</t>
  </si>
  <si>
    <t>Муниципальная программа "Развитие сельского хозяйства и рыбоводства в Старооскольском городском округе"</t>
  </si>
  <si>
    <t xml:space="preserve"> Муниципальная программа "Развитие системы жизнеобеспечения Старооскольского городского округа" </t>
  </si>
  <si>
    <t>Муниципальная программа "Содержание дорожного хозяйства, организация транспортного обслуживания населения Старооскольского городского округа"</t>
  </si>
  <si>
    <t>Муниципальная программа "Совершенствование имущественно-земельных отношений и лесного хозяйства в Старооскольском городском округе"</t>
  </si>
  <si>
    <t>Муниципальная программа "Формирование и развитие системы муниципальной кадровой политики в Старооскольском городском округе"</t>
  </si>
  <si>
    <t>Муниципальная программа "Развитие деятельности по государственной регистрации актов гражданского состояния в Старооскольском городском округе"</t>
  </si>
  <si>
    <t>Муниципальная программа "Формирование современной городской среды на территории Старооскольского городского округа"</t>
  </si>
  <si>
    <t xml:space="preserve">Подпрограмма  "Профилактика немедицинского потребления наркотических средств и психотропных веществ на территории Старооскольского городского округа" </t>
  </si>
  <si>
    <t xml:space="preserve">Подпрограмма "Профилактика правонарушений и обеспечение безопасности дорожного движения на территории Старооскольского городского округа" </t>
  </si>
  <si>
    <t xml:space="preserve">Подпрограмма "Защита населения и территорий от чрезвычайных ситуаций, обеспечение пожарной безопасности и безопасности людей на водных объектах на территории Старооскольского городского округа" </t>
  </si>
  <si>
    <t xml:space="preserve">Подпрограмма "Профилактика безнадзорности и правонарушений несовершеннолетних и защита их прав на территории Старооскольского городского округа" </t>
  </si>
  <si>
    <t>Подпрограмма  "Социализация и самореализация молодых людей Старооскольского городского округа"</t>
  </si>
  <si>
    <t>Подпрограмма  "Патриотическое воспитание граждан"</t>
  </si>
  <si>
    <t>Подпрограмма  "Обеспечение реализации муниципальной программы "Молодость  Белгородчины на территории Старооскольского городского округа"</t>
  </si>
  <si>
    <t xml:space="preserve">Подпрограмма "Обеспечение реализации муниципальной программы "Социальная поддержка граждан в Старооскольском городском округе" </t>
  </si>
  <si>
    <t xml:space="preserve">Подпрограмма "Обеспечение реализации муниципальной программы "Развитие физической культуры и спорта в Старооскольском городском округе" </t>
  </si>
  <si>
    <t>Подпрограмма "Развитие и поддержка малого и среднего предпринимательства Старооскольского городского округа"</t>
  </si>
  <si>
    <t xml:space="preserve">Подпрограмма "Содействие занятости населения Старооскольского городского округа" </t>
  </si>
  <si>
    <t xml:space="preserve">Подпрограмма "Улучшение условий и охраны труда в Старооскольском городском округе" </t>
  </si>
  <si>
    <t xml:space="preserve">Подпрограмма "Капитальный ремонт многоквартирных домов Старооскольского городского округа" </t>
  </si>
  <si>
    <t xml:space="preserve">Подпрограмма "Улучшение среды обитания населения Старооскольского городского округа" </t>
  </si>
  <si>
    <t>Подпрограмма "Обеспечение реализации муниципальной программы "Развитие системы жизнеобеспечения Старооскольского городского округа"</t>
  </si>
  <si>
    <t xml:space="preserve"> Подпрограмма "Содержание дорожного хозяйства" </t>
  </si>
  <si>
    <t xml:space="preserve">Подпрограмма "Организация транспортного обслуживания населения Старооскольского городского округа" </t>
  </si>
  <si>
    <t>Подпрограмма "Обеспечение реализации муниципальной программы "Содержание дорожного хозяйства, организация транспортного обслуживания населения Старооскольского городского округа"</t>
  </si>
  <si>
    <t>Основное мероприятие "Оплата проезда педагогическим работникам к месту работы и обратно, проживающим в городе и работающим в муниципальных организациях дополнительного образования сельских территорий, подведомственных управлению культуры"</t>
  </si>
  <si>
    <t>0230900000</t>
  </si>
  <si>
    <t>Основное мероприятие "Материальное поощрение и социальная поддержка учащихся муниципальных организаций дополнительного образования, подведомственных управлению культуры"</t>
  </si>
  <si>
    <t xml:space="preserve">Стипендии главы администрации Старооскольского городского округа учащимся муниципальных организаций дополнительного образования </t>
  </si>
  <si>
    <t>0230800000</t>
  </si>
  <si>
    <t>0230817040</t>
  </si>
  <si>
    <t>Основное мероприятие "Личное страхование народных дружинников на период их участия в проводимых органами внутренних дел (полицией) и иными правоохранительными органами мероприятиях по охране общественного порядка"</t>
  </si>
  <si>
    <t>0120500000</t>
  </si>
  <si>
    <t>0120526010</t>
  </si>
  <si>
    <t>Основное мероприятие "Проведение ежегодного конкурса на звание "Лучший участковый уполномоченный полиции Старооскольского городского округа"</t>
  </si>
  <si>
    <t>0120600000</t>
  </si>
  <si>
    <t>0120626010</t>
  </si>
  <si>
    <t>0930000000</t>
  </si>
  <si>
    <t>Основное мероприятие "Участие в областных и региональных форумах, выставках, ярмарках, фестивалях, способствующих развитию туризма, продвижению сувенирной продукции местных производителей"</t>
  </si>
  <si>
    <t>0930600000</t>
  </si>
  <si>
    <t>0930626010</t>
  </si>
  <si>
    <t>Основное мероприятие "Организация и проведение Дней охраны труда, конкурсов по вопросам охраны труда среди хозяйствующих субъектов городского округа за счет бюджета городского округа"</t>
  </si>
  <si>
    <t>0950500000</t>
  </si>
  <si>
    <t>0950526010</t>
  </si>
  <si>
    <t>Подпрограмма "Устойчивое развитие сельских территорий"</t>
  </si>
  <si>
    <t>1030000000</t>
  </si>
  <si>
    <t>Основное мероприятие "Организация конкурсов, информационно-просветительских и иных мероприятий, направленных на создание условий для самореализации и вовлечения сельского населения в активную социальную жизнь"</t>
  </si>
  <si>
    <t>1030200000</t>
  </si>
  <si>
    <t>1030226010</t>
  </si>
  <si>
    <t>0250463000</t>
  </si>
  <si>
    <t>Основное мероприятие "Проведение конкурса "Самопрезентации" среди активистов Кибердружины Старооскольского городского округа"</t>
  </si>
  <si>
    <t>Основное мероприятие "Проведение акций "Мир без терроризма", "Молодежь против террора", "День солидарности в борьбе с терроризмом" и т.д. Привлечение информационных и рекламных агентств к проведению профилактических акций"</t>
  </si>
  <si>
    <t>0150300000</t>
  </si>
  <si>
    <t>0150326010</t>
  </si>
  <si>
    <t>0150400000</t>
  </si>
  <si>
    <t>0150426010</t>
  </si>
  <si>
    <t>Подпрограмма "Профилактика терроризма и экстремизма, минимизация и (или) ликвидация последствий их проявлений на территории Старооскольского городского округа"</t>
  </si>
  <si>
    <t>Основное мероприятие "Предоставление субсидий на оплату жилого помещения и коммунальных услуг"</t>
  </si>
  <si>
    <t>Основное мероприятие "Осуществление деятельности по опеке и попечительству в отношении совершеннолетних лиц"</t>
  </si>
  <si>
    <t>Муниципальная программа "Развитие общественного самоуправления на территории Старооскольского городского округа"</t>
  </si>
  <si>
    <t>1100000000</t>
  </si>
  <si>
    <t>Подпрограмма "Развитие форм общественного самоуправления на территории Старооскольского городского округа"</t>
  </si>
  <si>
    <t>1120000000</t>
  </si>
  <si>
    <t>Основное мероприятие "Участие органов общественного самоуправления в конкурсах, грантах с выплатой денежных вознаграждений победителям"</t>
  </si>
  <si>
    <t>1120500000</t>
  </si>
  <si>
    <t>1120526010</t>
  </si>
  <si>
    <t>Основное мероприятие "Разработка и техническая поддержка сайта в сети Интернет для всех форм общественного самоуправления"</t>
  </si>
  <si>
    <t>1120700000</t>
  </si>
  <si>
    <t>1120726010</t>
  </si>
  <si>
    <t>Основное мероприятие "Разработка и изготовление информационных материалов (брошюр, буклетов, листовок) о деятельности общественного самоуправления на территории городского округа"</t>
  </si>
  <si>
    <t>1120800000</t>
  </si>
  <si>
    <t>1120826010</t>
  </si>
  <si>
    <t>Основное мероприятие "Проведение работ по постановке на кадастровый учет границ Старооскольского городского округа"</t>
  </si>
  <si>
    <t>1420200000</t>
  </si>
  <si>
    <t>Подпрограмма "Организационное оформление системы общественного самоуправления"</t>
  </si>
  <si>
    <t>Основное мероприятие "Выплата денежного поощрения руководителям органов ТОС и руководителям органов иных форм осуществления общественного самоуправления на территории Старооскольского городского округа"</t>
  </si>
  <si>
    <t>1110000000</t>
  </si>
  <si>
    <t>1110200000</t>
  </si>
  <si>
    <t>1110226040</t>
  </si>
  <si>
    <t>1110217240</t>
  </si>
  <si>
    <t>Содержание ребенка в семье опекуна, приемной семье, семейном детском доме</t>
  </si>
  <si>
    <t>Вознаграждение, причитающееся приемному родителю</t>
  </si>
  <si>
    <t>Основное мероприятие "Вовлечение  граждан пожилого возраста в мероприятия социокультурной реабилитации, способствующие продлению активного долголетия"</t>
  </si>
  <si>
    <t xml:space="preserve">Реализация мероприятий по строительству, реконструкции, приобретению объектов недвижимого имущества и капитальному ремонту объектов социальной сферы местного значения </t>
  </si>
  <si>
    <t>0410272120</t>
  </si>
  <si>
    <t>04102S2120</t>
  </si>
  <si>
    <t>Основное мероприятие "Проведение капитального строительства и капитального ремонта культурно-досуговых учреждений, приобретение объектов недвижимого имущества"</t>
  </si>
  <si>
    <t>0430200000</t>
  </si>
  <si>
    <t>0430272120</t>
  </si>
  <si>
    <t>04302S2120</t>
  </si>
  <si>
    <t>02203S2120</t>
  </si>
  <si>
    <t>Основное мероприятие "Проект "Финансовая поддержка семей при рождении детей"</t>
  </si>
  <si>
    <t xml:space="preserve">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t>
  </si>
  <si>
    <t>061P100000</t>
  </si>
  <si>
    <t>061P150840</t>
  </si>
  <si>
    <t>0520470820</t>
  </si>
  <si>
    <t>Подпрограмма  "Развитие добровольческого (волонтерского) движения на территории Старооскольского городского округа"</t>
  </si>
  <si>
    <t>0340000000</t>
  </si>
  <si>
    <t>0340100000</t>
  </si>
  <si>
    <t>0340126010</t>
  </si>
  <si>
    <t>Основное мероприятие "Проект "Дорожная сеть"</t>
  </si>
  <si>
    <t>133R100000</t>
  </si>
  <si>
    <t>171F200000</t>
  </si>
  <si>
    <t>171F255550</t>
  </si>
  <si>
    <t>Основное мероприятие "Федеральный проект "Формирование комфортной городской среды"</t>
  </si>
  <si>
    <t>Реализация программ формирования современной городской среды</t>
  </si>
  <si>
    <t>0612453800</t>
  </si>
  <si>
    <t>0612553800</t>
  </si>
  <si>
    <t>0720272120</t>
  </si>
  <si>
    <t>07202S2120</t>
  </si>
  <si>
    <t>Субсидии учреждениям (организациям), за исключением государственных (муниципальных) бюджетных и автономных учреждений (организаций)</t>
  </si>
  <si>
    <t>Основное мероприятие   "Организация мероприятий, направленных на развитие молодежного добровольческого (волонтерского) движения"</t>
  </si>
  <si>
    <t>Основное мероприятие "Проведение открытого конкурса на право получения свидетельств об осуществлении перевозок по муниципальным маршрутам регулярных перевозок по нерегулируемым тарифам на территории Старооскольского городского округа"</t>
  </si>
  <si>
    <t>1320300000</t>
  </si>
  <si>
    <t>1320326010</t>
  </si>
  <si>
    <t>Подпрограмма "Обеспечение жильем отдельных категорий граждан Старооскольского городского округа"</t>
  </si>
  <si>
    <t>0304</t>
  </si>
  <si>
    <t>Основное мероприятие "Обеспечение государственных гарантий реализации прав граждан на получение общедоступного и бесплатного общего образования в муниципальных и некоммерческих общеобразовательных организациях"</t>
  </si>
  <si>
    <t>Реализация национального проекта "Безопасные и качественные автомобильные дороги"</t>
  </si>
  <si>
    <t>133R1R0001</t>
  </si>
  <si>
    <t>Основное мероприятие "Предоставление ООО "Узел связи" субсидии в целях возмещения затрат в связи с оказанием справочно-информационных услуг на безвозмездной основе"</t>
  </si>
  <si>
    <t>Основное мероприятие "Поддержка творческой деятельности Старооскольского театра"</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</si>
  <si>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</si>
  <si>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0450300000</t>
  </si>
  <si>
    <t>04503L4660</t>
  </si>
  <si>
    <t>Подпрограмма  "Обеспечение реализации муниципальной программы"</t>
  </si>
  <si>
    <t>0460000000</t>
  </si>
  <si>
    <t>Расходы на содержание Избирательной комиссии муниципального образования</t>
  </si>
  <si>
    <t>Расходы на выплаты по оплате труда членов Избирательной комиссии муниципального образования</t>
  </si>
  <si>
    <t xml:space="preserve">Подпрограмма "Реализация переданных государственных полномочий Российской Федерации на государственную регистрацию актов гражданского состояния на территории Старооскольского городского округа" </t>
  </si>
  <si>
    <t>Основное мероприятие "Участие в организации и финансировании общественных работ"</t>
  </si>
  <si>
    <t xml:space="preserve"> Подпрограмма "Благоустройство дворовых территорий многоквартирных жилых домов, общественных и иных территорий соответствующего функционального назначения г. Старый Оскол"</t>
  </si>
  <si>
    <t>Основное мероприятие "Обеспечение деятельности (оказание услуг) подведомственных организаций, в том числе предоставление муниципальным и некоммерческим общеобразовательным организациям субсидий"</t>
  </si>
  <si>
    <t>Основное мероприятие "Обеспечение функционирования модели персонифицированного финансирования дополнительного образования детей"</t>
  </si>
  <si>
    <t>0231300000</t>
  </si>
  <si>
    <t>Сумма на 2022 год</t>
  </si>
  <si>
    <t>Основное мероприятие "Возмещение расходов, связанных с предоставлением мер социальной поддержки специалистам учреждений культуры и искусства, проживающим и (или) работающим в сельской местности,  по оплате помещения и коммунальных услуг"</t>
  </si>
  <si>
    <t>0410400000</t>
  </si>
  <si>
    <t>0430400000</t>
  </si>
  <si>
    <t>Мероприятия по внедрению системы персонифицированного финансирования дополнительного образования детей на территории Старооскольского городского округа</t>
  </si>
  <si>
    <t>0231326070</t>
  </si>
  <si>
    <t>Осуществление полномочий  субъекта Российской Федерации на осуществление мер соцзащиты многодетных семей</t>
  </si>
  <si>
    <t>1220625900</t>
  </si>
  <si>
    <t>0430271120</t>
  </si>
  <si>
    <t>04302S1120</t>
  </si>
  <si>
    <t>07202S1120</t>
  </si>
  <si>
    <t>0210372120</t>
  </si>
  <si>
    <t>02103S2120</t>
  </si>
  <si>
    <t>0230472120</t>
  </si>
  <si>
    <t>02304S2120</t>
  </si>
  <si>
    <t>Осуществление деятельности в части работ по ремонту жилых помещений, в которых дети-сироты и дети, оставшиеся без попечения родителей,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t>
  </si>
  <si>
    <t>0632471520</t>
  </si>
  <si>
    <t>1420222200</t>
  </si>
  <si>
    <t>0520800000</t>
  </si>
  <si>
    <t>0520851350</t>
  </si>
  <si>
    <t>0520851760</t>
  </si>
  <si>
    <t>Выплата ежемесячных денежных компенсаций расходов по оплате жилищно-коммунальных услуг ветеранам труда</t>
  </si>
  <si>
    <t>0632471530</t>
  </si>
  <si>
    <t>1240200000</t>
  </si>
  <si>
    <t>1240225900</t>
  </si>
  <si>
    <t>0940125100</t>
  </si>
  <si>
    <t>Основное мероприятие "Содержание улично-дорожной сети Старооскольского городского округа"</t>
  </si>
  <si>
    <t>5</t>
  </si>
  <si>
    <t>тыс. рублей</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</si>
  <si>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</si>
  <si>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</si>
  <si>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Основное мероприятие "Осуществление функций администрации Старооскольского городского округа по обеспечению жильем отдельных категорий граждан, установленных федеральными законами от 12 января 1995 года                      № 5-ФЗ "О ветеранах" и от 24 ноября 1995 года                             №181-ФЗ "О социальной защите инвалидов в Российской Федерации"</t>
  </si>
  <si>
    <t>Основное мероприятие "Единовременная выплата при одновременном рождении (усыновлении)  двух детей - 10 000 руб., трех и более детей -                                                           50 000 руб."</t>
  </si>
  <si>
    <t>0210573010</t>
  </si>
  <si>
    <t>Основное мероприятие "Проект "Успех каждого ребенка"</t>
  </si>
  <si>
    <t xml:space="preserve">Создание в общеобразовательных организациях, расположенных в сельской местности, условий для занятий физической культурой и спортом </t>
  </si>
  <si>
    <t>022Е200000</t>
  </si>
  <si>
    <t>022Е250970</t>
  </si>
  <si>
    <t>Основное мероприятие "Реализация мероприятий федеральной целевой программы "Увековечение памяти погибших при защите Отечества на                                                               2019-2024 годы"</t>
  </si>
  <si>
    <t>Обустройство и восстановление воинских захоронений, находящихся в государственной собственности</t>
  </si>
  <si>
    <t xml:space="preserve">Подпрограмма "Сохранение объектов культурного наследия" </t>
  </si>
  <si>
    <t>0440000000</t>
  </si>
  <si>
    <t>0440400000</t>
  </si>
  <si>
    <t>04404L2990</t>
  </si>
  <si>
    <t>Местный бюджет 2022</t>
  </si>
  <si>
    <t>Областной бюджет 2022</t>
  </si>
  <si>
    <t>0230922100</t>
  </si>
  <si>
    <t>0410422100</t>
  </si>
  <si>
    <t>0430422100</t>
  </si>
  <si>
    <t>0210622100</t>
  </si>
  <si>
    <t>0220722100</t>
  </si>
  <si>
    <t>0220922100</t>
  </si>
  <si>
    <t>Основное мероприятие "Оказание комплексной социально-правовой помощи родителям, состоящим на учете за потребление наркотических веществ"</t>
  </si>
  <si>
    <t>Основное мероприятие "Издание плаката "Спортивная гордость Старого Оскола"</t>
  </si>
  <si>
    <t>Основное мероприятие "Открытое первенство города по пулевой стрельбе среди юниоров под девизом "Молодежь против наркотиков"</t>
  </si>
  <si>
    <t>Выплата ежемесячных денежных компенсаций расходов по оплате жилищно-коммунальных услуг иным категориям граждан</t>
  </si>
  <si>
    <t>Предоставление гражданам  субсидий на оплату жилого помещения и коммунальных услуг</t>
  </si>
  <si>
    <t>Оплата ежемесячных денежных выплат лицам, признанным пострадавшими от политических репрессий</t>
  </si>
  <si>
    <t xml:space="preserve">Выплата ежемесячных пособий гражданам, имеющим детей  </t>
  </si>
  <si>
    <t xml:space="preserve">Предоставление материальной и иной помощи для погребения </t>
  </si>
  <si>
    <t>Выплата ежемесячных пособий отдельным категориям граждан (инвалидам боевых действий I и II групп, а также членам семей военнослужащих и сотрудников, погибших при исполнении обязанностей военной службы или служебных обязанностей в районах боевых действий; вдовам погибших (умерших) ветеранов подразделений особого риска)</t>
  </si>
  <si>
    <t>Выплата единовременного пособия при всех формах устройства детей, лишенных родительского попечения, в семью</t>
  </si>
  <si>
    <t>Осуществление полномочий субъекта Российской Федерации на осуществление мер по социальной защите граждан, являющихся усыновителями</t>
  </si>
  <si>
    <t>Оплата коммунальных услуг и содержание жилых помещений, в которых дети-сироты и дети, оставшиеся без попечения родителей,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t>
  </si>
  <si>
    <t>Мероприятия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</si>
  <si>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Организация предоставления отдельных мер социальной защиты населения</t>
  </si>
  <si>
    <t>Осуществление деятельности по опеке и попечительству в отношении несовершеннолетних и лиц из числа детей-сирот и детей, оставшихся без попечения родителей</t>
  </si>
  <si>
    <t xml:space="preserve">Организация предоставления ежемесячных денежных компенсаций расходов по оплате жилищно-коммунальных услуг </t>
  </si>
  <si>
    <t>Подпрограмма "Развитие туризма и придорожного сервиса в Старооскольском городском округе"</t>
  </si>
  <si>
    <t>Основное мероприятие "Организация обучения и проверки знаний требований охраны труда руководителей и специалистов хозяйствующих субъектов Старооскольского городского округа"</t>
  </si>
  <si>
    <t>Основное мероприятие "Компенсационные выплаты на возмещение членам семей умерших участников ликвидации последствий катастрофы на Чернобыльской АЭС, инвалидов вследствие чернобыльской катастрофы, граждан из подразделений особого риска, граждан, подвергшихся радиационному воздействию вследствие ядерных испытаний на Семипалатинском полигоне, а также вследствие аварии в       1957 году на производственном объединении "Маяк" и сбросов радиоактивных отходов в реку Теча, затрат на изготовление и установку надгробных памятников"</t>
  </si>
  <si>
    <t>Компенсационные выплаты на возмещение членам семей умерших участников ликвидации последствий катастрофы на Чернобыльской АЭС, инвалидов вследствие Чернобыльской катастрофы, граждан из подразделений особого риска, граждан, подвергшихся радиационному воздействию вследствие ядерных испытаний на Семипалатинском полигоне, а также вследствие аварии в     1957 году на производственном объединении "Маяк" и сбросов радиоактивных отходов в реку Теча, затрат на изготовление и установку надгробных памятников</t>
  </si>
  <si>
    <t>Основное мероприятие "Предоставление ежемесячной денежной выплаты лицам, родившимся в период с        22 июня 1923 г. по                  3 сентября 1945 г. (Дети войны)"</t>
  </si>
  <si>
    <t>Оплата ежемесячных денежных выплат лицам, родившимся в период с          22 июня 1923 года по             3 сентября 1945 года (Дети войны)</t>
  </si>
  <si>
    <t>Основное мероприятие "Предоставление ежемесячных субсидий на оплату услуг связи отдельным категориям граждан РФ, проживающим на территории Белгородской области (ветеранам боевых действий, военнослужащим, проходившим военную службу в условиях чрезвычайного положения и при вооруженных конфликтах в РФ, а также проходившим военную службу в Чеченской Республике с января 1997 года по июль 1999 года; лицам, привлекавшимся органами местной власти к разминированию территорий и объектов в период                     1943-1950 гг.)"</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</si>
  <si>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</si>
  <si>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 xml:space="preserve">Выплата денежного вознаграждения за выполнение функций классного руководителя педагогическим работникам муниципальных образовательных учреждений (организаций) </t>
  </si>
  <si>
    <t>1330272140</t>
  </si>
  <si>
    <t>Основное мероприятие "Оказание государственной (областной) поддержки в приобретении жилья с помощью жилищных (ипотечных) кредитов (займов) отдельным категориям граждан на период до 2025 года "</t>
  </si>
  <si>
    <t>Оказание государственной (областной) поддержки в приобретении жилья с помощью жилищных (ипотечных) кредитов (займов) отдельным категориям граждан на период до 2025 года</t>
  </si>
  <si>
    <t>0521000000</t>
  </si>
  <si>
    <t>0521073840</t>
  </si>
  <si>
    <t>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</si>
  <si>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t>
  </si>
  <si>
    <t xml:space="preserve">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№143-ФЗ "Об актах гражданского состояния" полномочий Российской Федерации по государственной регистрации актов гражданского состояния </t>
  </si>
  <si>
    <t>06133R4040</t>
  </si>
  <si>
    <t>0614074620</t>
  </si>
  <si>
    <t>Распределение бюджетных ассигнований по целевым статьям (муниципальным программам Старооскольского городского округа и непрограммным направлениям деятельности), группам видов расходов, разделам, подразделам классификации расходов бюджета на плановый период 2022 и 2023 годов</t>
  </si>
  <si>
    <t>Сумма на 2023 год</t>
  </si>
  <si>
    <t>Местный бюджет 2023</t>
  </si>
  <si>
    <t>Областной бюджет 2023</t>
  </si>
  <si>
    <t>Компенсация потерь в доходах перевозчикам, предоставляющим льготный проезд студентам и аспирантам очной формы обучения, студентам с ограниченными возможностями здоровья и инвалидностью очно-заочной формы обучения организаций высшего и среднего профессионального образования области в городском или пригородном сообщении на территории Белгородской области</t>
  </si>
  <si>
    <t>13201S3830</t>
  </si>
  <si>
    <t>1040000000</t>
  </si>
  <si>
    <t>1040100000</t>
  </si>
  <si>
    <t>1040122100</t>
  </si>
  <si>
    <t>1040200000</t>
  </si>
  <si>
    <t>Основное мероприятие "Охрана и защита лесов"</t>
  </si>
  <si>
    <t>1040222100</t>
  </si>
  <si>
    <t>Основное мероприятие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дошкольных группах образовательных организаций"</t>
  </si>
  <si>
    <t xml:space="preserve">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дошкольных группах образовательных организаций </t>
  </si>
  <si>
    <t>Основное мероприятие "Проект "Цифровая культура"</t>
  </si>
  <si>
    <t>Создание виртуальных концертных залов</t>
  </si>
  <si>
    <t>043A300000</t>
  </si>
  <si>
    <t>043A354530</t>
  </si>
  <si>
    <t>Основное мероприятие "Разработка (актуализация) программы комплексного развития систем коммунальной инфраструктуры Старооскольского городского округа"</t>
  </si>
  <si>
    <t xml:space="preserve">Стипендии главы администрации Старооскольского городского округа </t>
  </si>
  <si>
    <t>Основное мероприятие "Организация поездок "По местам боевой славы"</t>
  </si>
  <si>
    <t>0111300000</t>
  </si>
  <si>
    <t>Основное мероприятие "Субсидии социально ориентированным некоммерческим организациям, осуществляющим образовательную деятельность по общеобразовательным (общеразвивающим) программам дополнительного образования детей"</t>
  </si>
  <si>
    <t>Субсидии социально ориентированным некоммерческим организациям, осуществляющим образовательную деятельность по общеобразовательным (общеразвивающим) программам дополнительного образования детей</t>
  </si>
  <si>
    <t>0231200000</t>
  </si>
  <si>
    <t>0231273070</t>
  </si>
  <si>
    <t>1320173830</t>
  </si>
  <si>
    <t>Основное мероприятие "Предоставление ежемесячной денежной выплаты на детей в возрасте от трех до семи лет включительно"</t>
  </si>
  <si>
    <t>Осуществление ежемесячных выплат на детей в возрасте от трех до семи лет включительно</t>
  </si>
  <si>
    <t>0614300000</t>
  </si>
  <si>
    <t>06143R3020</t>
  </si>
  <si>
    <t>Выплата пособий малоимущим гражданам и гражданам, оказавшимся в трудной жизненной ситуации</t>
  </si>
  <si>
    <t>0613372310</t>
  </si>
  <si>
    <t xml:space="preserve">Муниципальная программа "Развитие сельского и лесного хозяйства в Старооскольском городском округе" </t>
  </si>
  <si>
    <t>Муниципальная программа "Совершенствование имущественно-земельных отношений в Старооскольском городском округе"</t>
  </si>
  <si>
    <t>Основное мероприятие "Реконструкция и капитальный ремонт организаций дополнительного образования"</t>
  </si>
  <si>
    <t>Реализация мероприятий по капитальным вложениям (строительству, реконструкции и приобретению объектов недвижимого имущества) в объекты муниципальной собственности</t>
  </si>
  <si>
    <t>0230400000</t>
  </si>
  <si>
    <t>0230424200</t>
  </si>
  <si>
    <t>Основное мероприятие "Проведение капитального ремонта муниципальных библиотек"</t>
  </si>
  <si>
    <t xml:space="preserve">Капитальный ремонт </t>
  </si>
  <si>
    <t>0410200000</t>
  </si>
  <si>
    <t xml:space="preserve">Строительство, реконструкция </t>
  </si>
  <si>
    <t>0430224200</t>
  </si>
  <si>
    <t>0430244100</t>
  </si>
  <si>
    <t>Основное мероприятие "Реализация мероприятий по сохранению объектов культурного наследия (памятников истории и культуры) Старооскольского городского округа"</t>
  </si>
  <si>
    <t>0440100000</t>
  </si>
  <si>
    <t>0440172120</t>
  </si>
  <si>
    <t>04401S2120</t>
  </si>
  <si>
    <t>Строительство, капитальный ремонт и ремонт автомобильных дорог общего пользования населенных пунктов</t>
  </si>
  <si>
    <t>Строительство, капитальный ремонт и ремонт автомобильных дорог общего пользования  населенных пунктов</t>
  </si>
  <si>
    <t>13302S2140</t>
  </si>
  <si>
    <t>Основное мероприятие "Строительство и реконструкция инженерных сетей и объектов"</t>
  </si>
  <si>
    <t>1240100000</t>
  </si>
  <si>
    <t>1240124200</t>
  </si>
  <si>
    <t>0210324200</t>
  </si>
  <si>
    <t>0220324200</t>
  </si>
  <si>
    <t>Основное мероприятие "Создание условий для развития лидерских качеств у молодежи "</t>
  </si>
  <si>
    <t>0310700000</t>
  </si>
  <si>
    <t>0410224200</t>
  </si>
  <si>
    <t xml:space="preserve">                      Старооскольского городского округа</t>
  </si>
  <si>
    <t xml:space="preserve">                      к решению Совета депутатов</t>
  </si>
  <si>
    <t>Основное мероприятие "Проект "Содействие занятости женщин - создание условий дошкольного образования для детей в возрасте до трех лет"</t>
  </si>
  <si>
    <t>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</si>
  <si>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021P200000</t>
  </si>
  <si>
    <t>021P252530</t>
  </si>
  <si>
    <t>Организация бесплатного горячего питания обучающихся, получающих начальное общее образование в муниципальных образовательных организациях</t>
  </si>
  <si>
    <t>02204L3040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</si>
  <si>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</si>
  <si>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02208R3030</t>
  </si>
  <si>
    <t>Основное мероприятие "Капитальный ремонт муниципального жилищного фонда"</t>
  </si>
  <si>
    <t>1210300000</t>
  </si>
  <si>
    <t>1210324200</t>
  </si>
  <si>
    <t>Предоставление грантов в форме субсидий, в том числе предоставляемых на конкурсной основе на реализацию социально значимых проектов в сфере молодежной политики на территории Старооскольского городского округа</t>
  </si>
  <si>
    <t>0310617010</t>
  </si>
  <si>
    <t>0640970270</t>
  </si>
  <si>
    <t>Основное мероприятие "Осуществление функций администрации Старооскольского городского округа по предоставлению в установленном порядке малоимущим гражданам по договорам социального найма жилых помещений муниципального жилищного фонда"</t>
  </si>
  <si>
    <t>0520900000</t>
  </si>
  <si>
    <t>0520922200</t>
  </si>
  <si>
    <t>Сохранение объектов культурного наследия (памятников истории и культуры)</t>
  </si>
  <si>
    <t>0440172220</t>
  </si>
  <si>
    <t>04401S2220</t>
  </si>
  <si>
    <t>Основное мероприятие "Проект "Спорт - норма жизни"</t>
  </si>
  <si>
    <t>072P551390</t>
  </si>
  <si>
    <t>Исполнение полномочий по установлению органами местного самоуправления регулируемых тарифов на перевозки по муниципальным маршрутам регулярных перевозок</t>
  </si>
  <si>
    <t>9990073850</t>
  </si>
  <si>
    <t>Создание и модернизация объектов спортивной инфраструктуры региональной собственности для занятий физической культурой и спортом</t>
  </si>
  <si>
    <t>072P500000</t>
  </si>
  <si>
    <t xml:space="preserve">                      Приложение 11</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</si>
  <si>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</si>
  <si>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Выплаты социального пособия на погребение и возмещение расходов по гарантированному перечню услуг по погребению в рамках ст. 12 Федерального закона от 12 января 1996 года  № 8-ФЗ "О погребении и похоронном деле"</t>
  </si>
  <si>
    <t>от 26 марта 2021 г. № 465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</si>
</sst>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0"/>
    <numFmt numFmtId="166" formatCode="#,##0.0"/>
  </numFmts>
  <fonts count="17" x14ac:knownFonts="1">
    <font>
      <sz val="10"/>
      <name val="Arial"/>
    </font>
    <font>
      <sz val="10"/>
      <name val="Arial"/>
      <family val="2"/>
      <charset val="204"/>
    </font>
    <font>
      <b/>
      <sz val="13"/>
      <name val="Times New Roman"/>
      <family val="1"/>
      <charset val="204"/>
    </font>
    <font>
      <sz val="13"/>
      <name val="Times New Roman"/>
      <family val="1"/>
      <charset val="204"/>
    </font>
    <font>
      <b/>
      <sz val="10"/>
      <name val="Arial"/>
      <family val="2"/>
      <charset val="204"/>
    </font>
    <font>
      <sz val="12"/>
      <name val="Times New Roman"/>
      <family val="1"/>
      <charset val="204"/>
    </font>
    <font>
      <sz val="10"/>
      <name val="Arial"/>
      <family val="2"/>
      <charset val="204"/>
    </font>
    <font>
      <b/>
      <sz val="13"/>
      <name val="Calibri"/>
      <family val="2"/>
      <charset val="204"/>
    </font>
    <font>
      <sz val="10"/>
      <name val="Arial"/>
      <family val="2"/>
      <charset val="204"/>
    </font>
    <font>
      <b/>
      <sz val="10"/>
      <name val="Times New Roman"/>
      <family val="1"/>
      <charset val="204"/>
    </font>
    <font>
      <b/>
      <sz val="12"/>
      <name val="Times New Roman"/>
      <family val="1"/>
      <charset val="204"/>
    </font>
    <font>
      <sz val="11"/>
      <color theme="1"/>
      <name val="Calibri"/>
      <family val="2"/>
      <charset val="204"/>
      <scheme val="minor"/>
    </font>
    <font>
      <sz val="13"/>
      <color theme="1"/>
      <name val="Times New Roman"/>
      <family val="1"/>
      <charset val="204"/>
    </font>
    <font>
      <b/>
      <sz val="11.5"/>
      <name val="Times New Roman"/>
      <family val="1"/>
      <charset val="204"/>
    </font>
    <font>
      <i/>
      <sz val="13"/>
      <name val="Times New Roman"/>
      <family val="1"/>
      <charset val="204"/>
    </font>
    <font>
      <sz val="13"/>
      <color rgb="FF000000"/>
      <name val="Times New Roman"/>
      <family val="1"/>
      <charset val="204"/>
    </font>
    <font>
      <b/>
      <sz val="13"/>
      <color rgb="FF00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s>
  <cellStyleXfs count="7">
    <xf numFmtId="0" fontId="0" fillId="0" borderId="0"/>
    <xf numFmtId="0" fontId="1" fillId="0" borderId="0"/>
    <xf numFmtId="0" fontId="11" fillId="0" borderId="0"/>
    <xf numFmtId="0" fontId="6" fillId="0" borderId="0"/>
    <xf numFmtId="0" fontId="1" fillId="0" borderId="0"/>
    <xf numFmtId="0" fontId="8" fillId="0" borderId="0"/>
    <xf numFmtId="0" fontId="1" fillId="0" borderId="0"/>
  </cellStyleXfs>
  <cellXfs count="75">
    <xf numFmtId="0" fontId="0" fillId="0" borderId="0" xfId="0"/>
    <xf numFmtId="49"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horizontal="center" vertical="center" wrapText="1"/>
    </xf>
    <xf numFmtId="3" fontId="2"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0" fontId="3" fillId="0" borderId="0" xfId="0" applyFont="1" applyFill="1" applyAlignment="1"/>
    <xf numFmtId="0" fontId="3" fillId="0" borderId="0" xfId="0" applyFont="1" applyFill="1"/>
    <xf numFmtId="0" fontId="3" fillId="0" borderId="0" xfId="0" applyFont="1" applyFill="1" applyAlignment="1">
      <alignment horizontal="left"/>
    </xf>
    <xf numFmtId="0" fontId="2" fillId="0" borderId="0" xfId="0" applyFont="1" applyFill="1" applyAlignment="1">
      <alignment wrapText="1"/>
    </xf>
    <xf numFmtId="49" fontId="2" fillId="0" borderId="1" xfId="0" applyNumberFormat="1"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0" fontId="1" fillId="0" borderId="0" xfId="0" applyFont="1" applyFill="1"/>
    <xf numFmtId="49" fontId="3" fillId="0" borderId="2"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166" fontId="2" fillId="0" borderId="1" xfId="0" applyNumberFormat="1" applyFont="1" applyFill="1" applyBorder="1" applyAlignment="1">
      <alignment horizontal="center" vertical="center" wrapText="1"/>
    </xf>
    <xf numFmtId="166" fontId="2" fillId="0" borderId="2" xfId="0" applyNumberFormat="1" applyFont="1" applyFill="1" applyBorder="1" applyAlignment="1">
      <alignment horizontal="center" vertical="center" wrapText="1"/>
    </xf>
    <xf numFmtId="166" fontId="3" fillId="0" borderId="1" xfId="0" applyNumberFormat="1" applyFont="1" applyFill="1" applyBorder="1" applyAlignment="1">
      <alignment horizontal="center" vertical="center" wrapText="1"/>
    </xf>
    <xf numFmtId="166" fontId="3" fillId="0" borderId="2" xfId="0" applyNumberFormat="1" applyFont="1" applyFill="1" applyBorder="1" applyAlignment="1">
      <alignment horizontal="center" vertical="center" wrapText="1"/>
    </xf>
    <xf numFmtId="0" fontId="4" fillId="0" borderId="0" xfId="0" applyFont="1" applyFill="1"/>
    <xf numFmtId="166" fontId="12" fillId="0" borderId="2" xfId="0" applyNumberFormat="1" applyFont="1" applyFill="1" applyBorder="1" applyAlignment="1">
      <alignment horizontal="center" vertical="center" wrapText="1"/>
    </xf>
    <xf numFmtId="166" fontId="12" fillId="0" borderId="1" xfId="0"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166" fontId="14" fillId="0" borderId="1" xfId="0" applyNumberFormat="1" applyFont="1" applyFill="1" applyBorder="1" applyAlignment="1">
      <alignment horizontal="center" vertical="center" wrapText="1"/>
    </xf>
    <xf numFmtId="166" fontId="3" fillId="0" borderId="4" xfId="0" applyNumberFormat="1" applyFont="1" applyFill="1" applyBorder="1" applyAlignment="1">
      <alignment horizontal="center" vertical="center" wrapText="1"/>
    </xf>
    <xf numFmtId="0" fontId="2" fillId="0" borderId="0" xfId="0" applyFont="1" applyFill="1"/>
    <xf numFmtId="166" fontId="3" fillId="0" borderId="0" xfId="0" applyNumberFormat="1" applyFont="1" applyFill="1" applyBorder="1" applyAlignment="1">
      <alignment horizontal="center" vertical="center" wrapText="1"/>
    </xf>
    <xf numFmtId="166" fontId="2" fillId="0" borderId="2" xfId="0" applyNumberFormat="1" applyFont="1" applyFill="1" applyBorder="1" applyAlignment="1" applyProtection="1">
      <alignment horizontal="center" vertical="center" wrapText="1"/>
      <protection locked="0"/>
    </xf>
    <xf numFmtId="166" fontId="2" fillId="0" borderId="1" xfId="0" applyNumberFormat="1" applyFont="1" applyFill="1" applyBorder="1" applyAlignment="1" applyProtection="1">
      <alignment horizontal="center" vertical="center" wrapText="1"/>
      <protection locked="0"/>
    </xf>
    <xf numFmtId="166" fontId="3" fillId="0" borderId="5" xfId="0" applyNumberFormat="1" applyFont="1" applyFill="1" applyBorder="1" applyAlignment="1">
      <alignment horizontal="center" vertical="center" wrapText="1"/>
    </xf>
    <xf numFmtId="166" fontId="3" fillId="0" borderId="6" xfId="0" applyNumberFormat="1" applyFont="1" applyFill="1" applyBorder="1" applyAlignment="1">
      <alignment horizontal="center" vertical="center" wrapText="1"/>
    </xf>
    <xf numFmtId="0" fontId="2" fillId="0" borderId="0" xfId="0" applyNumberFormat="1" applyFont="1" applyFill="1" applyAlignment="1">
      <alignment vertical="center"/>
    </xf>
    <xf numFmtId="0" fontId="3" fillId="0" borderId="0" xfId="0" applyFont="1" applyFill="1" applyBorder="1" applyAlignment="1">
      <alignment horizontal="center"/>
    </xf>
    <xf numFmtId="0" fontId="3" fillId="0" borderId="0" xfId="0" applyFont="1" applyFill="1" applyAlignment="1">
      <alignment horizontal="right"/>
    </xf>
    <xf numFmtId="0" fontId="2" fillId="0" borderId="1" xfId="0" applyNumberFormat="1" applyFont="1" applyFill="1" applyBorder="1" applyAlignment="1">
      <alignment horizontal="center" vertical="center" wrapText="1"/>
    </xf>
    <xf numFmtId="2"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2" fontId="2" fillId="0" borderId="1" xfId="0" applyNumberFormat="1" applyFont="1" applyFill="1" applyBorder="1" applyAlignment="1">
      <alignment horizontal="center" vertical="center" wrapText="1"/>
    </xf>
    <xf numFmtId="2" fontId="3" fillId="0" borderId="1" xfId="1" applyNumberFormat="1" applyFont="1" applyFill="1" applyBorder="1" applyAlignment="1">
      <alignment horizontal="center" vertical="center" wrapText="1"/>
    </xf>
    <xf numFmtId="0" fontId="1" fillId="0" borderId="1" xfId="0" applyFont="1" applyFill="1" applyBorder="1"/>
    <xf numFmtId="164" fontId="2" fillId="0" borderId="1" xfId="0" applyNumberFormat="1" applyFont="1" applyFill="1" applyBorder="1" applyAlignment="1">
      <alignment horizontal="center" vertical="center" wrapText="1"/>
    </xf>
    <xf numFmtId="164" fontId="3" fillId="0" borderId="1" xfId="0" applyNumberFormat="1" applyFont="1" applyFill="1" applyBorder="1" applyAlignment="1">
      <alignment horizontal="center" vertical="center" wrapText="1"/>
    </xf>
    <xf numFmtId="166" fontId="3" fillId="0" borderId="1" xfId="2" applyNumberFormat="1" applyFont="1" applyFill="1" applyBorder="1" applyAlignment="1">
      <alignment horizontal="center" vertical="center" wrapText="1"/>
    </xf>
    <xf numFmtId="2" fontId="3" fillId="0" borderId="1" xfId="6" applyNumberFormat="1" applyFont="1" applyFill="1" applyBorder="1" applyAlignment="1">
      <alignment horizontal="center" vertical="center" wrapText="1"/>
    </xf>
    <xf numFmtId="49" fontId="3" fillId="0" borderId="1" xfId="5"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49" fontId="2" fillId="0" borderId="1" xfId="1" applyNumberFormat="1" applyFont="1" applyFill="1" applyBorder="1" applyAlignment="1">
      <alignment horizontal="center" vertical="center" wrapText="1"/>
    </xf>
    <xf numFmtId="49" fontId="3" fillId="0" borderId="1" xfId="1" applyNumberFormat="1" applyFont="1" applyFill="1" applyBorder="1" applyAlignment="1">
      <alignment horizontal="center" vertical="center" wrapText="1"/>
    </xf>
    <xf numFmtId="0" fontId="3" fillId="0" borderId="3" xfId="2" applyFont="1" applyFill="1" applyBorder="1" applyAlignment="1">
      <alignment horizontal="center" vertical="center" wrapText="1"/>
    </xf>
    <xf numFmtId="2" fontId="9" fillId="0" borderId="1" xfId="0" applyNumberFormat="1" applyFont="1" applyFill="1" applyBorder="1" applyAlignment="1">
      <alignment horizontal="center" vertical="center" wrapText="1"/>
    </xf>
    <xf numFmtId="2" fontId="13" fillId="0" borderId="1" xfId="0" applyNumberFormat="1"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165" fontId="3" fillId="0" borderId="1" xfId="6" applyNumberFormat="1" applyFont="1" applyFill="1" applyBorder="1" applyAlignment="1">
      <alignment horizontal="center" vertical="center" wrapText="1"/>
    </xf>
    <xf numFmtId="2" fontId="10"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1" xfId="6" applyNumberFormat="1" applyFont="1" applyFill="1" applyBorder="1" applyAlignment="1">
      <alignment horizontal="center" vertical="center" wrapText="1"/>
    </xf>
    <xf numFmtId="0" fontId="2" fillId="0" borderId="1" xfId="6" applyFont="1" applyFill="1" applyBorder="1" applyAlignment="1">
      <alignment horizontal="center" vertical="center" wrapText="1"/>
    </xf>
    <xf numFmtId="0" fontId="3" fillId="0" borderId="1" xfId="6" applyNumberFormat="1" applyFont="1" applyFill="1" applyBorder="1" applyAlignment="1">
      <alignment horizontal="center" vertical="center" wrapText="1"/>
    </xf>
    <xf numFmtId="49" fontId="2" fillId="0" borderId="1" xfId="4" applyNumberFormat="1" applyFont="1" applyFill="1" applyBorder="1" applyAlignment="1">
      <alignment horizontal="center" vertical="center" wrapText="1"/>
    </xf>
    <xf numFmtId="49" fontId="3" fillId="0" borderId="1" xfId="4" applyNumberFormat="1" applyFont="1" applyFill="1" applyBorder="1" applyAlignment="1">
      <alignment horizontal="center" vertical="center" wrapText="1"/>
    </xf>
    <xf numFmtId="164" fontId="3" fillId="0" borderId="1" xfId="4" applyNumberFormat="1" applyFont="1" applyFill="1" applyBorder="1" applyAlignment="1">
      <alignment horizontal="center" vertical="center" wrapText="1"/>
    </xf>
    <xf numFmtId="0" fontId="3" fillId="0" borderId="1" xfId="6"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0" fontId="1" fillId="0" borderId="0" xfId="0" applyNumberFormat="1" applyFont="1" applyFill="1" applyAlignment="1">
      <alignment vertical="center"/>
    </xf>
    <xf numFmtId="166" fontId="1" fillId="0" borderId="0" xfId="0" applyNumberFormat="1" applyFont="1" applyFill="1"/>
    <xf numFmtId="49" fontId="16" fillId="0" borderId="7" xfId="0" applyNumberFormat="1" applyFont="1" applyFill="1" applyBorder="1" applyAlignment="1">
      <alignment horizontal="center" vertical="center" wrapText="1"/>
    </xf>
    <xf numFmtId="166" fontId="15" fillId="0" borderId="7" xfId="0" applyNumberFormat="1" applyFont="1" applyFill="1" applyBorder="1" applyAlignment="1">
      <alignment horizontal="center" vertical="center" wrapText="1"/>
    </xf>
    <xf numFmtId="2" fontId="16" fillId="0" borderId="7" xfId="0" applyNumberFormat="1" applyFont="1" applyFill="1" applyBorder="1" applyAlignment="1">
      <alignment horizontal="center" vertical="center" wrapText="1"/>
    </xf>
    <xf numFmtId="166" fontId="16" fillId="0" borderId="7" xfId="0" applyNumberFormat="1" applyFont="1" applyFill="1" applyBorder="1" applyAlignment="1">
      <alignment horizontal="center" vertical="center" wrapText="1"/>
    </xf>
    <xf numFmtId="49" fontId="15" fillId="0" borderId="7" xfId="0" applyNumberFormat="1" applyFont="1" applyFill="1" applyBorder="1" applyAlignment="1">
      <alignment horizontal="center" vertical="center" wrapText="1"/>
    </xf>
    <xf numFmtId="0" fontId="2" fillId="0" borderId="0" xfId="0" applyFont="1" applyFill="1" applyAlignment="1">
      <alignment horizontal="center"/>
    </xf>
    <xf numFmtId="0" fontId="2" fillId="0" borderId="0" xfId="0" applyFont="1" applyFill="1" applyAlignment="1">
      <alignment horizontal="center" vertical="center" wrapText="1"/>
    </xf>
    <xf numFmtId="0" fontId="3" fillId="0" borderId="0" xfId="0" applyFont="1" applyFill="1" applyAlignment="1"/>
    <xf numFmtId="0" fontId="0" fillId="0" borderId="0" xfId="0" applyAlignment="1"/>
  </cellXfs>
  <cellStyles count="7">
    <cellStyle name="Обычный" xfId="0" builtinId="0"/>
    <cellStyle name="Обычный 2" xfId="1" xr:uid="{00000000-0005-0000-0000-000001000000}"/>
    <cellStyle name="Обычный 3" xfId="2" xr:uid="{00000000-0005-0000-0000-000002000000}"/>
    <cellStyle name="Обычный 4" xfId="3" xr:uid="{00000000-0005-0000-0000-000003000000}"/>
    <cellStyle name="Обычный 5" xfId="4" xr:uid="{00000000-0005-0000-0000-000004000000}"/>
    <cellStyle name="Обычный 6" xfId="5" xr:uid="{00000000-0005-0000-0000-000005000000}"/>
    <cellStyle name="Обычный_Алексеевский уведомление" xfId="6"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J924"/>
  <sheetViews>
    <sheetView tabSelected="1" view="pageBreakPreview" zoomScale="70" zoomScaleNormal="70" zoomScaleSheetLayoutView="70" workbookViewId="0">
      <selection activeCell="E11" sqref="E11"/>
    </sheetView>
  </sheetViews>
  <sheetFormatPr defaultColWidth="9.140625" defaultRowHeight="12.75" x14ac:dyDescent="0.2"/>
  <cols>
    <col min="1" max="1" width="31" style="64" customWidth="1"/>
    <col min="2" max="2" width="13.85546875" style="13" customWidth="1"/>
    <col min="3" max="3" width="6" style="13" customWidth="1"/>
    <col min="4" max="4" width="5.85546875" style="13" customWidth="1"/>
    <col min="5" max="5" width="13.140625" style="13" customWidth="1"/>
    <col min="6" max="6" width="16.28515625" style="13" hidden="1" customWidth="1"/>
    <col min="7" max="7" width="17.140625" style="13" hidden="1" customWidth="1"/>
    <col min="8" max="8" width="14" style="13" customWidth="1"/>
    <col min="9" max="9" width="17.85546875" style="13" hidden="1" customWidth="1"/>
    <col min="10" max="10" width="14.85546875" style="13" hidden="1" customWidth="1"/>
    <col min="11" max="11" width="10.5703125" style="13" customWidth="1"/>
    <col min="12" max="16384" width="9.140625" style="13"/>
  </cols>
  <sheetData>
    <row r="1" spans="1:10" s="8" customFormat="1" ht="15" customHeight="1" x14ac:dyDescent="0.25">
      <c r="A1" s="32"/>
      <c r="B1" s="7" t="s">
        <v>1017</v>
      </c>
      <c r="C1" s="7"/>
      <c r="D1" s="7"/>
      <c r="F1" s="7"/>
      <c r="G1" s="7"/>
      <c r="I1" s="7"/>
      <c r="J1" s="7"/>
    </row>
    <row r="2" spans="1:10" s="8" customFormat="1" ht="16.5" x14ac:dyDescent="0.25">
      <c r="A2" s="32"/>
      <c r="B2" s="7" t="s">
        <v>990</v>
      </c>
      <c r="C2" s="7"/>
      <c r="D2" s="7"/>
      <c r="F2" s="7"/>
      <c r="G2" s="7"/>
      <c r="I2" s="7"/>
      <c r="J2" s="7"/>
    </row>
    <row r="3" spans="1:10" s="8" customFormat="1" ht="16.5" x14ac:dyDescent="0.25">
      <c r="A3" s="32"/>
      <c r="B3" s="9" t="s">
        <v>989</v>
      </c>
      <c r="C3" s="9"/>
      <c r="D3" s="9"/>
      <c r="F3" s="9"/>
      <c r="G3" s="9"/>
      <c r="I3" s="9"/>
      <c r="J3" s="9"/>
    </row>
    <row r="4" spans="1:10" s="8" customFormat="1" ht="0.75" customHeight="1" x14ac:dyDescent="0.25">
      <c r="A4" s="32"/>
      <c r="B4" s="7" t="s">
        <v>614</v>
      </c>
      <c r="C4" s="7"/>
      <c r="D4" s="7"/>
      <c r="F4" s="7"/>
      <c r="G4" s="7"/>
      <c r="I4" s="7"/>
      <c r="J4" s="7"/>
    </row>
    <row r="5" spans="1:10" s="8" customFormat="1" ht="17.25" customHeight="1" x14ac:dyDescent="0.25">
      <c r="A5" s="32"/>
      <c r="C5" s="73" t="s">
        <v>1020</v>
      </c>
      <c r="D5" s="74"/>
      <c r="E5" s="74"/>
      <c r="F5" s="74"/>
      <c r="G5" s="74"/>
      <c r="H5" s="74"/>
    </row>
    <row r="6" spans="1:10" s="8" customFormat="1" ht="69.75" customHeight="1" x14ac:dyDescent="0.25">
      <c r="A6" s="72" t="s">
        <v>929</v>
      </c>
      <c r="B6" s="72"/>
      <c r="C6" s="72"/>
      <c r="D6" s="72"/>
      <c r="E6" s="72"/>
      <c r="F6" s="72"/>
      <c r="G6" s="72"/>
      <c r="H6" s="72"/>
      <c r="I6" s="10"/>
      <c r="J6" s="10"/>
    </row>
    <row r="7" spans="1:10" s="8" customFormat="1" ht="16.5" x14ac:dyDescent="0.25">
      <c r="A7" s="72"/>
      <c r="B7" s="72"/>
      <c r="C7" s="72"/>
      <c r="D7" s="72"/>
      <c r="E7" s="72"/>
      <c r="F7" s="72"/>
      <c r="G7" s="72"/>
      <c r="H7" s="72"/>
      <c r="I7" s="10"/>
      <c r="J7" s="10"/>
    </row>
    <row r="8" spans="1:10" s="8" customFormat="1" ht="15.75" customHeight="1" x14ac:dyDescent="0.25">
      <c r="A8" s="72"/>
      <c r="B8" s="72"/>
      <c r="C8" s="72"/>
      <c r="D8" s="72"/>
      <c r="E8" s="72"/>
      <c r="F8" s="72"/>
      <c r="G8" s="72"/>
      <c r="H8" s="72"/>
      <c r="I8" s="10"/>
      <c r="J8" s="10"/>
    </row>
    <row r="9" spans="1:10" s="8" customFormat="1" ht="15.75" hidden="1" customHeight="1" x14ac:dyDescent="0.25">
      <c r="A9" s="71"/>
      <c r="B9" s="71"/>
      <c r="C9" s="71"/>
      <c r="D9" s="71"/>
    </row>
    <row r="10" spans="1:10" s="8" customFormat="1" ht="16.5" x14ac:dyDescent="0.25">
      <c r="A10" s="32"/>
      <c r="E10" s="33"/>
      <c r="F10" s="9"/>
      <c r="G10" s="9"/>
      <c r="H10" s="34" t="s">
        <v>870</v>
      </c>
      <c r="I10" s="9"/>
      <c r="J10" s="9"/>
    </row>
    <row r="11" spans="1:10" ht="84.75" customHeight="1" x14ac:dyDescent="0.2">
      <c r="A11" s="35" t="s">
        <v>0</v>
      </c>
      <c r="B11" s="11" t="s">
        <v>13</v>
      </c>
      <c r="C11" s="11" t="s">
        <v>14</v>
      </c>
      <c r="D11" s="11" t="s">
        <v>605</v>
      </c>
      <c r="E11" s="11" t="s">
        <v>842</v>
      </c>
      <c r="F11" s="12" t="s">
        <v>886</v>
      </c>
      <c r="G11" s="11" t="s">
        <v>887</v>
      </c>
      <c r="H11" s="11" t="s">
        <v>930</v>
      </c>
      <c r="I11" s="12" t="s">
        <v>931</v>
      </c>
      <c r="J11" s="11" t="s">
        <v>932</v>
      </c>
    </row>
    <row r="12" spans="1:10" ht="21" customHeight="1" x14ac:dyDescent="0.2">
      <c r="A12" s="35">
        <v>1</v>
      </c>
      <c r="B12" s="11" t="s">
        <v>607</v>
      </c>
      <c r="C12" s="11" t="s">
        <v>608</v>
      </c>
      <c r="D12" s="11" t="s">
        <v>609</v>
      </c>
      <c r="E12" s="11" t="s">
        <v>869</v>
      </c>
      <c r="F12" s="14"/>
      <c r="G12" s="15"/>
      <c r="H12" s="11" t="s">
        <v>610</v>
      </c>
      <c r="I12" s="14"/>
      <c r="J12" s="15"/>
    </row>
    <row r="13" spans="1:10" ht="145.15" customHeight="1" x14ac:dyDescent="0.2">
      <c r="A13" s="35" t="s">
        <v>698</v>
      </c>
      <c r="B13" s="11" t="s">
        <v>121</v>
      </c>
      <c r="C13" s="11"/>
      <c r="D13" s="15"/>
      <c r="E13" s="16">
        <f t="shared" ref="E13:E49" si="0">F13+G13</f>
        <v>76783.199999999997</v>
      </c>
      <c r="F13" s="16">
        <f>F14+F33+F50+F58+F62</f>
        <v>74223.199999999997</v>
      </c>
      <c r="G13" s="16">
        <f>G14+G33+G50+G58+G62</f>
        <v>2560</v>
      </c>
      <c r="H13" s="16">
        <f t="shared" ref="H13:H73" si="1">I13+J13</f>
        <v>76942.2</v>
      </c>
      <c r="I13" s="16">
        <f>I14+I33+I50+I58+I62</f>
        <v>74290.2</v>
      </c>
      <c r="J13" s="16">
        <f>J14+J33+J50+J58+J62</f>
        <v>2652</v>
      </c>
    </row>
    <row r="14" spans="1:10" ht="162" customHeight="1" x14ac:dyDescent="0.2">
      <c r="A14" s="35" t="s">
        <v>714</v>
      </c>
      <c r="B14" s="11" t="s">
        <v>122</v>
      </c>
      <c r="C14" s="11"/>
      <c r="D14" s="15"/>
      <c r="E14" s="16">
        <f t="shared" si="0"/>
        <v>87</v>
      </c>
      <c r="F14" s="16">
        <f>F15+F18+F21+F24+F27+F30</f>
        <v>87</v>
      </c>
      <c r="G14" s="16">
        <f>G15+G18+G21+G24+G27</f>
        <v>0</v>
      </c>
      <c r="H14" s="16">
        <f t="shared" si="1"/>
        <v>87</v>
      </c>
      <c r="I14" s="16">
        <f>I15+I18+I21+I24+I27+I30</f>
        <v>87</v>
      </c>
      <c r="J14" s="16">
        <f>J15+J18+J21+J24+J27</f>
        <v>0</v>
      </c>
    </row>
    <row r="15" spans="1:10" ht="149.44999999999999" customHeight="1" x14ac:dyDescent="0.2">
      <c r="A15" s="35" t="s">
        <v>894</v>
      </c>
      <c r="B15" s="11" t="s">
        <v>123</v>
      </c>
      <c r="C15" s="11"/>
      <c r="D15" s="15"/>
      <c r="E15" s="16">
        <f t="shared" si="0"/>
        <v>3</v>
      </c>
      <c r="F15" s="17">
        <f>F16</f>
        <v>3</v>
      </c>
      <c r="G15" s="16">
        <f>G16</f>
        <v>0</v>
      </c>
      <c r="H15" s="16">
        <f t="shared" si="1"/>
        <v>3</v>
      </c>
      <c r="I15" s="17">
        <f>I16</f>
        <v>3</v>
      </c>
      <c r="J15" s="16">
        <f>J16</f>
        <v>0</v>
      </c>
    </row>
    <row r="16" spans="1:10" ht="33" customHeight="1" x14ac:dyDescent="0.2">
      <c r="A16" s="36" t="s">
        <v>124</v>
      </c>
      <c r="B16" s="15" t="s">
        <v>125</v>
      </c>
      <c r="C16" s="11"/>
      <c r="D16" s="15"/>
      <c r="E16" s="18">
        <f t="shared" si="0"/>
        <v>3</v>
      </c>
      <c r="F16" s="19">
        <f>F17</f>
        <v>3</v>
      </c>
      <c r="G16" s="18">
        <f>G17</f>
        <v>0</v>
      </c>
      <c r="H16" s="18">
        <f t="shared" si="1"/>
        <v>3</v>
      </c>
      <c r="I16" s="19">
        <f>I17</f>
        <v>3</v>
      </c>
      <c r="J16" s="18">
        <f>J17</f>
        <v>0</v>
      </c>
    </row>
    <row r="17" spans="1:10" ht="70.150000000000006" customHeight="1" x14ac:dyDescent="0.2">
      <c r="A17" s="15" t="s">
        <v>23</v>
      </c>
      <c r="B17" s="15" t="s">
        <v>125</v>
      </c>
      <c r="C17" s="15" t="s">
        <v>16</v>
      </c>
      <c r="D17" s="15" t="s">
        <v>11</v>
      </c>
      <c r="E17" s="18">
        <f t="shared" si="0"/>
        <v>3</v>
      </c>
      <c r="F17" s="18">
        <v>3</v>
      </c>
      <c r="G17" s="18"/>
      <c r="H17" s="18">
        <f>I17+J17</f>
        <v>3</v>
      </c>
      <c r="I17" s="18">
        <v>3</v>
      </c>
      <c r="J17" s="18"/>
    </row>
    <row r="18" spans="1:10" ht="88.9" customHeight="1" x14ac:dyDescent="0.2">
      <c r="A18" s="11" t="s">
        <v>895</v>
      </c>
      <c r="B18" s="11" t="s">
        <v>126</v>
      </c>
      <c r="C18" s="11"/>
      <c r="D18" s="11"/>
      <c r="E18" s="16">
        <f t="shared" si="0"/>
        <v>30</v>
      </c>
      <c r="F18" s="17">
        <f>F19</f>
        <v>30</v>
      </c>
      <c r="G18" s="16">
        <f>G19</f>
        <v>0</v>
      </c>
      <c r="H18" s="16">
        <f t="shared" si="1"/>
        <v>30</v>
      </c>
      <c r="I18" s="17">
        <f>I19</f>
        <v>30</v>
      </c>
      <c r="J18" s="16">
        <f>J19</f>
        <v>0</v>
      </c>
    </row>
    <row r="19" spans="1:10" ht="32.25" customHeight="1" x14ac:dyDescent="0.2">
      <c r="A19" s="15" t="s">
        <v>69</v>
      </c>
      <c r="B19" s="15" t="s">
        <v>127</v>
      </c>
      <c r="C19" s="15"/>
      <c r="D19" s="15"/>
      <c r="E19" s="18">
        <f t="shared" si="0"/>
        <v>30</v>
      </c>
      <c r="F19" s="19">
        <f>F20</f>
        <v>30</v>
      </c>
      <c r="G19" s="18">
        <f>G20</f>
        <v>0</v>
      </c>
      <c r="H19" s="18">
        <f t="shared" si="1"/>
        <v>30</v>
      </c>
      <c r="I19" s="19">
        <f>I20</f>
        <v>30</v>
      </c>
      <c r="J19" s="18">
        <f>J20</f>
        <v>0</v>
      </c>
    </row>
    <row r="20" spans="1:10" ht="66.75" customHeight="1" x14ac:dyDescent="0.2">
      <c r="A20" s="15" t="s">
        <v>23</v>
      </c>
      <c r="B20" s="15" t="s">
        <v>127</v>
      </c>
      <c r="C20" s="15" t="s">
        <v>16</v>
      </c>
      <c r="D20" s="15" t="s">
        <v>590</v>
      </c>
      <c r="E20" s="18">
        <f t="shared" si="0"/>
        <v>30</v>
      </c>
      <c r="F20" s="19">
        <v>30</v>
      </c>
      <c r="G20" s="18"/>
      <c r="H20" s="18">
        <f t="shared" si="1"/>
        <v>30</v>
      </c>
      <c r="I20" s="19">
        <v>30</v>
      </c>
      <c r="J20" s="18"/>
    </row>
    <row r="21" spans="1:10" ht="125.25" customHeight="1" x14ac:dyDescent="0.2">
      <c r="A21" s="11" t="s">
        <v>557</v>
      </c>
      <c r="B21" s="11" t="s">
        <v>128</v>
      </c>
      <c r="C21" s="11"/>
      <c r="D21" s="11"/>
      <c r="E21" s="16">
        <f t="shared" si="0"/>
        <v>3</v>
      </c>
      <c r="F21" s="17">
        <f>F22</f>
        <v>3</v>
      </c>
      <c r="G21" s="16">
        <f>G22</f>
        <v>0</v>
      </c>
      <c r="H21" s="16">
        <f t="shared" si="1"/>
        <v>3</v>
      </c>
      <c r="I21" s="17">
        <f>I22</f>
        <v>3</v>
      </c>
      <c r="J21" s="16">
        <f>J22</f>
        <v>0</v>
      </c>
    </row>
    <row r="22" spans="1:10" ht="37.5" customHeight="1" x14ac:dyDescent="0.2">
      <c r="A22" s="15" t="s">
        <v>69</v>
      </c>
      <c r="B22" s="15" t="s">
        <v>129</v>
      </c>
      <c r="C22" s="15"/>
      <c r="D22" s="15"/>
      <c r="E22" s="18">
        <f t="shared" si="0"/>
        <v>3</v>
      </c>
      <c r="F22" s="19">
        <f>F23</f>
        <v>3</v>
      </c>
      <c r="G22" s="18">
        <f>G23</f>
        <v>0</v>
      </c>
      <c r="H22" s="18">
        <f t="shared" si="1"/>
        <v>3</v>
      </c>
      <c r="I22" s="19">
        <f>I23</f>
        <v>3</v>
      </c>
      <c r="J22" s="18">
        <f>J23</f>
        <v>0</v>
      </c>
    </row>
    <row r="23" spans="1:10" ht="189.75" customHeight="1" x14ac:dyDescent="0.2">
      <c r="A23" s="37" t="s">
        <v>25</v>
      </c>
      <c r="B23" s="15" t="s">
        <v>129</v>
      </c>
      <c r="C23" s="15" t="s">
        <v>15</v>
      </c>
      <c r="D23" s="15" t="s">
        <v>590</v>
      </c>
      <c r="E23" s="18">
        <f t="shared" si="0"/>
        <v>3</v>
      </c>
      <c r="F23" s="18">
        <v>3</v>
      </c>
      <c r="G23" s="18"/>
      <c r="H23" s="18">
        <f>I23+J23</f>
        <v>3</v>
      </c>
      <c r="I23" s="18">
        <v>3</v>
      </c>
      <c r="J23" s="18"/>
    </row>
    <row r="24" spans="1:10" ht="126" customHeight="1" x14ac:dyDescent="0.2">
      <c r="A24" s="11" t="s">
        <v>896</v>
      </c>
      <c r="B24" s="11" t="s">
        <v>130</v>
      </c>
      <c r="C24" s="15"/>
      <c r="D24" s="15"/>
      <c r="E24" s="16">
        <f t="shared" si="0"/>
        <v>3</v>
      </c>
      <c r="F24" s="17">
        <f>F25</f>
        <v>3</v>
      </c>
      <c r="G24" s="16">
        <f>G25</f>
        <v>0</v>
      </c>
      <c r="H24" s="16">
        <f t="shared" si="1"/>
        <v>3</v>
      </c>
      <c r="I24" s="17">
        <f>I25</f>
        <v>3</v>
      </c>
      <c r="J24" s="16">
        <f>J25</f>
        <v>0</v>
      </c>
    </row>
    <row r="25" spans="1:10" ht="37.5" customHeight="1" x14ac:dyDescent="0.2">
      <c r="A25" s="15" t="s">
        <v>69</v>
      </c>
      <c r="B25" s="15" t="s">
        <v>131</v>
      </c>
      <c r="C25" s="15"/>
      <c r="D25" s="15"/>
      <c r="E25" s="18">
        <f t="shared" si="0"/>
        <v>3</v>
      </c>
      <c r="F25" s="19">
        <f>F26</f>
        <v>3</v>
      </c>
      <c r="G25" s="18">
        <f>G26</f>
        <v>0</v>
      </c>
      <c r="H25" s="18">
        <f t="shared" si="1"/>
        <v>3</v>
      </c>
      <c r="I25" s="19">
        <f>I26</f>
        <v>3</v>
      </c>
      <c r="J25" s="18">
        <f>J26</f>
        <v>0</v>
      </c>
    </row>
    <row r="26" spans="1:10" ht="191.25" customHeight="1" x14ac:dyDescent="0.2">
      <c r="A26" s="37" t="s">
        <v>25</v>
      </c>
      <c r="B26" s="15" t="s">
        <v>131</v>
      </c>
      <c r="C26" s="15" t="s">
        <v>15</v>
      </c>
      <c r="D26" s="15" t="s">
        <v>590</v>
      </c>
      <c r="E26" s="18">
        <f t="shared" si="0"/>
        <v>3</v>
      </c>
      <c r="F26" s="18">
        <v>3</v>
      </c>
      <c r="G26" s="18"/>
      <c r="H26" s="18">
        <f>I26+J26</f>
        <v>3</v>
      </c>
      <c r="I26" s="18">
        <v>3</v>
      </c>
      <c r="J26" s="18"/>
    </row>
    <row r="27" spans="1:10" ht="120.75" customHeight="1" x14ac:dyDescent="0.2">
      <c r="A27" s="35" t="s">
        <v>604</v>
      </c>
      <c r="B27" s="11" t="s">
        <v>585</v>
      </c>
      <c r="C27" s="11"/>
      <c r="D27" s="11"/>
      <c r="E27" s="16">
        <f t="shared" si="0"/>
        <v>20</v>
      </c>
      <c r="F27" s="17">
        <f>F28</f>
        <v>20</v>
      </c>
      <c r="G27" s="16">
        <f>G28</f>
        <v>0</v>
      </c>
      <c r="H27" s="16">
        <f t="shared" si="1"/>
        <v>20</v>
      </c>
      <c r="I27" s="17">
        <f>I28</f>
        <v>20</v>
      </c>
      <c r="J27" s="16">
        <f>J28</f>
        <v>0</v>
      </c>
    </row>
    <row r="28" spans="1:10" ht="32.25" customHeight="1" x14ac:dyDescent="0.2">
      <c r="A28" s="37" t="s">
        <v>69</v>
      </c>
      <c r="B28" s="15" t="s">
        <v>586</v>
      </c>
      <c r="C28" s="15"/>
      <c r="D28" s="15"/>
      <c r="E28" s="18">
        <f t="shared" si="0"/>
        <v>20</v>
      </c>
      <c r="F28" s="19">
        <f>F29</f>
        <v>20</v>
      </c>
      <c r="G28" s="18">
        <f>G29</f>
        <v>0</v>
      </c>
      <c r="H28" s="18">
        <f t="shared" si="1"/>
        <v>20</v>
      </c>
      <c r="I28" s="19">
        <f>I29</f>
        <v>20</v>
      </c>
      <c r="J28" s="18">
        <f>J29</f>
        <v>0</v>
      </c>
    </row>
    <row r="29" spans="1:10" ht="72" customHeight="1" x14ac:dyDescent="0.2">
      <c r="A29" s="37" t="s">
        <v>23</v>
      </c>
      <c r="B29" s="15" t="s">
        <v>586</v>
      </c>
      <c r="C29" s="15" t="s">
        <v>16</v>
      </c>
      <c r="D29" s="15" t="s">
        <v>26</v>
      </c>
      <c r="E29" s="18">
        <f t="shared" si="0"/>
        <v>20</v>
      </c>
      <c r="F29" s="18">
        <v>20</v>
      </c>
      <c r="G29" s="18">
        <v>0</v>
      </c>
      <c r="H29" s="18">
        <f t="shared" si="1"/>
        <v>20</v>
      </c>
      <c r="I29" s="18">
        <v>20</v>
      </c>
      <c r="J29" s="18">
        <v>0</v>
      </c>
    </row>
    <row r="30" spans="1:10" s="20" customFormat="1" ht="72" customHeight="1" x14ac:dyDescent="0.2">
      <c r="A30" s="35" t="s">
        <v>949</v>
      </c>
      <c r="B30" s="11" t="s">
        <v>950</v>
      </c>
      <c r="C30" s="11"/>
      <c r="D30" s="11"/>
      <c r="E30" s="16">
        <f>F30+G30</f>
        <v>28</v>
      </c>
      <c r="F30" s="16">
        <f>F31</f>
        <v>28</v>
      </c>
      <c r="G30" s="16">
        <f>G31</f>
        <v>0</v>
      </c>
      <c r="H30" s="16">
        <f>I30+J30</f>
        <v>28</v>
      </c>
      <c r="I30" s="16">
        <f>I31</f>
        <v>28</v>
      </c>
      <c r="J30" s="16">
        <f>J31</f>
        <v>0</v>
      </c>
    </row>
    <row r="31" spans="1:10" ht="72" customHeight="1" x14ac:dyDescent="0.2">
      <c r="A31" s="37" t="s">
        <v>69</v>
      </c>
      <c r="B31" s="15" t="s">
        <v>132</v>
      </c>
      <c r="C31" s="15"/>
      <c r="D31" s="15"/>
      <c r="E31" s="18">
        <f>F31+G31</f>
        <v>28</v>
      </c>
      <c r="F31" s="18">
        <f>F32</f>
        <v>28</v>
      </c>
      <c r="G31" s="18">
        <f>G32</f>
        <v>0</v>
      </c>
      <c r="H31" s="18">
        <f>I31+J31</f>
        <v>28</v>
      </c>
      <c r="I31" s="18">
        <f>I32</f>
        <v>28</v>
      </c>
      <c r="J31" s="18">
        <f>J32</f>
        <v>0</v>
      </c>
    </row>
    <row r="32" spans="1:10" ht="72" customHeight="1" x14ac:dyDescent="0.2">
      <c r="A32" s="37" t="s">
        <v>23</v>
      </c>
      <c r="B32" s="15" t="s">
        <v>132</v>
      </c>
      <c r="C32" s="15" t="s">
        <v>16</v>
      </c>
      <c r="D32" s="15" t="s">
        <v>26</v>
      </c>
      <c r="E32" s="18">
        <f t="shared" si="0"/>
        <v>28</v>
      </c>
      <c r="F32" s="18">
        <v>28</v>
      </c>
      <c r="G32" s="18">
        <v>0</v>
      </c>
      <c r="H32" s="18">
        <f t="shared" si="1"/>
        <v>28</v>
      </c>
      <c r="I32" s="18">
        <v>28</v>
      </c>
      <c r="J32" s="18">
        <v>0</v>
      </c>
    </row>
    <row r="33" spans="1:10" ht="156" customHeight="1" x14ac:dyDescent="0.2">
      <c r="A33" s="35" t="s">
        <v>715</v>
      </c>
      <c r="B33" s="11" t="s">
        <v>133</v>
      </c>
      <c r="C33" s="11"/>
      <c r="D33" s="11"/>
      <c r="E33" s="16">
        <f t="shared" si="0"/>
        <v>3440.3</v>
      </c>
      <c r="F33" s="16">
        <f>F34+F46+F37+F40+F43</f>
        <v>3440.3</v>
      </c>
      <c r="G33" s="16">
        <f>G34+G46+G37+G40+G43</f>
        <v>0</v>
      </c>
      <c r="H33" s="16">
        <f t="shared" si="1"/>
        <v>3507.3</v>
      </c>
      <c r="I33" s="16">
        <f>I34+I46+I37+I40+I43</f>
        <v>3507.3</v>
      </c>
      <c r="J33" s="16">
        <f>J34+J46+J37+J40+J43</f>
        <v>0</v>
      </c>
    </row>
    <row r="34" spans="1:10" ht="381" customHeight="1" x14ac:dyDescent="0.2">
      <c r="A34" s="35" t="s">
        <v>134</v>
      </c>
      <c r="B34" s="11" t="s">
        <v>135</v>
      </c>
      <c r="C34" s="11"/>
      <c r="D34" s="11"/>
      <c r="E34" s="16">
        <f t="shared" si="0"/>
        <v>2839</v>
      </c>
      <c r="F34" s="17">
        <f>F35</f>
        <v>2839</v>
      </c>
      <c r="G34" s="16">
        <f>G35</f>
        <v>0</v>
      </c>
      <c r="H34" s="16">
        <f t="shared" si="1"/>
        <v>2906</v>
      </c>
      <c r="I34" s="17">
        <f>I35</f>
        <v>2906</v>
      </c>
      <c r="J34" s="16">
        <f>J35</f>
        <v>0</v>
      </c>
    </row>
    <row r="35" spans="1:10" ht="86.25" customHeight="1" x14ac:dyDescent="0.2">
      <c r="A35" s="37" t="s">
        <v>55</v>
      </c>
      <c r="B35" s="15" t="s">
        <v>601</v>
      </c>
      <c r="C35" s="11"/>
      <c r="D35" s="11"/>
      <c r="E35" s="18">
        <f t="shared" si="0"/>
        <v>2839</v>
      </c>
      <c r="F35" s="19">
        <f>F36</f>
        <v>2839</v>
      </c>
      <c r="G35" s="18">
        <f>G36</f>
        <v>0</v>
      </c>
      <c r="H35" s="18">
        <f t="shared" si="1"/>
        <v>2906</v>
      </c>
      <c r="I35" s="19">
        <f>I36</f>
        <v>2906</v>
      </c>
      <c r="J35" s="18">
        <f>J36</f>
        <v>0</v>
      </c>
    </row>
    <row r="36" spans="1:10" ht="75.75" customHeight="1" x14ac:dyDescent="0.2">
      <c r="A36" s="15" t="s">
        <v>23</v>
      </c>
      <c r="B36" s="15" t="s">
        <v>601</v>
      </c>
      <c r="C36" s="15" t="s">
        <v>16</v>
      </c>
      <c r="D36" s="15" t="s">
        <v>574</v>
      </c>
      <c r="E36" s="18">
        <f t="shared" si="0"/>
        <v>2839</v>
      </c>
      <c r="F36" s="19">
        <v>2839</v>
      </c>
      <c r="G36" s="18">
        <v>0</v>
      </c>
      <c r="H36" s="18">
        <f t="shared" si="1"/>
        <v>2906</v>
      </c>
      <c r="I36" s="19">
        <v>2906</v>
      </c>
      <c r="J36" s="18">
        <v>0</v>
      </c>
    </row>
    <row r="37" spans="1:10" ht="171.75" customHeight="1" x14ac:dyDescent="0.2">
      <c r="A37" s="11" t="s">
        <v>649</v>
      </c>
      <c r="B37" s="11" t="s">
        <v>582</v>
      </c>
      <c r="C37" s="11"/>
      <c r="D37" s="11"/>
      <c r="E37" s="16">
        <f t="shared" si="0"/>
        <v>96</v>
      </c>
      <c r="F37" s="17">
        <f>F38</f>
        <v>96</v>
      </c>
      <c r="G37" s="16">
        <f>G38</f>
        <v>0</v>
      </c>
      <c r="H37" s="16">
        <f t="shared" si="1"/>
        <v>96</v>
      </c>
      <c r="I37" s="17">
        <f>I38</f>
        <v>96</v>
      </c>
      <c r="J37" s="16">
        <f>J38</f>
        <v>0</v>
      </c>
    </row>
    <row r="38" spans="1:10" ht="31.15" customHeight="1" x14ac:dyDescent="0.2">
      <c r="A38" s="36" t="s">
        <v>69</v>
      </c>
      <c r="B38" s="15" t="s">
        <v>583</v>
      </c>
      <c r="C38" s="15"/>
      <c r="D38" s="15"/>
      <c r="E38" s="18">
        <f t="shared" si="0"/>
        <v>96</v>
      </c>
      <c r="F38" s="19">
        <f>F39</f>
        <v>96</v>
      </c>
      <c r="G38" s="18">
        <f>G39</f>
        <v>0</v>
      </c>
      <c r="H38" s="18">
        <f t="shared" si="1"/>
        <v>96</v>
      </c>
      <c r="I38" s="19">
        <f>I39</f>
        <v>96</v>
      </c>
      <c r="J38" s="18">
        <f>J39</f>
        <v>0</v>
      </c>
    </row>
    <row r="39" spans="1:10" ht="53.25" customHeight="1" x14ac:dyDescent="0.2">
      <c r="A39" s="15" t="s">
        <v>30</v>
      </c>
      <c r="B39" s="15" t="s">
        <v>583</v>
      </c>
      <c r="C39" s="15" t="s">
        <v>19</v>
      </c>
      <c r="D39" s="15" t="s">
        <v>1</v>
      </c>
      <c r="E39" s="18">
        <f t="shared" si="0"/>
        <v>96</v>
      </c>
      <c r="F39" s="18">
        <v>96</v>
      </c>
      <c r="G39" s="18"/>
      <c r="H39" s="18">
        <f t="shared" si="1"/>
        <v>96</v>
      </c>
      <c r="I39" s="18">
        <v>96</v>
      </c>
      <c r="J39" s="18"/>
    </row>
    <row r="40" spans="1:10" ht="204" customHeight="1" x14ac:dyDescent="0.2">
      <c r="A40" s="11" t="s">
        <v>738</v>
      </c>
      <c r="B40" s="11" t="s">
        <v>739</v>
      </c>
      <c r="C40" s="11"/>
      <c r="D40" s="11"/>
      <c r="E40" s="16">
        <f t="shared" si="0"/>
        <v>10</v>
      </c>
      <c r="F40" s="17">
        <f>F41</f>
        <v>10</v>
      </c>
      <c r="G40" s="17">
        <f>G41</f>
        <v>0</v>
      </c>
      <c r="H40" s="16">
        <f t="shared" si="1"/>
        <v>10</v>
      </c>
      <c r="I40" s="17">
        <f>I41</f>
        <v>10</v>
      </c>
      <c r="J40" s="17">
        <f>J41</f>
        <v>0</v>
      </c>
    </row>
    <row r="41" spans="1:10" ht="31.5" customHeight="1" x14ac:dyDescent="0.2">
      <c r="A41" s="36" t="s">
        <v>69</v>
      </c>
      <c r="B41" s="15" t="s">
        <v>740</v>
      </c>
      <c r="C41" s="15"/>
      <c r="D41" s="15"/>
      <c r="E41" s="18">
        <f t="shared" si="0"/>
        <v>10</v>
      </c>
      <c r="F41" s="19">
        <f>F42</f>
        <v>10</v>
      </c>
      <c r="G41" s="19">
        <f>G42</f>
        <v>0</v>
      </c>
      <c r="H41" s="18">
        <f t="shared" si="1"/>
        <v>10</v>
      </c>
      <c r="I41" s="19">
        <f>I42</f>
        <v>10</v>
      </c>
      <c r="J41" s="19">
        <f>J42</f>
        <v>0</v>
      </c>
    </row>
    <row r="42" spans="1:10" ht="75" customHeight="1" x14ac:dyDescent="0.2">
      <c r="A42" s="15" t="s">
        <v>23</v>
      </c>
      <c r="B42" s="15" t="s">
        <v>740</v>
      </c>
      <c r="C42" s="15" t="s">
        <v>16</v>
      </c>
      <c r="D42" s="15" t="s">
        <v>1</v>
      </c>
      <c r="E42" s="18">
        <f t="shared" si="0"/>
        <v>10</v>
      </c>
      <c r="F42" s="18">
        <v>10</v>
      </c>
      <c r="G42" s="18"/>
      <c r="H42" s="18">
        <f t="shared" si="1"/>
        <v>10</v>
      </c>
      <c r="I42" s="18">
        <v>10</v>
      </c>
      <c r="J42" s="18"/>
    </row>
    <row r="43" spans="1:10" ht="149.44999999999999" customHeight="1" x14ac:dyDescent="0.2">
      <c r="A43" s="11" t="s">
        <v>741</v>
      </c>
      <c r="B43" s="11" t="s">
        <v>742</v>
      </c>
      <c r="C43" s="15"/>
      <c r="D43" s="15"/>
      <c r="E43" s="16">
        <f t="shared" si="0"/>
        <v>113</v>
      </c>
      <c r="F43" s="17">
        <f>F44</f>
        <v>113</v>
      </c>
      <c r="G43" s="17">
        <f>G44</f>
        <v>0</v>
      </c>
      <c r="H43" s="16">
        <f t="shared" si="1"/>
        <v>113</v>
      </c>
      <c r="I43" s="17">
        <f>I44</f>
        <v>113</v>
      </c>
      <c r="J43" s="17">
        <f>J44</f>
        <v>0</v>
      </c>
    </row>
    <row r="44" spans="1:10" ht="34.5" customHeight="1" x14ac:dyDescent="0.2">
      <c r="A44" s="36" t="s">
        <v>69</v>
      </c>
      <c r="B44" s="15" t="s">
        <v>743</v>
      </c>
      <c r="C44" s="15"/>
      <c r="D44" s="15"/>
      <c r="E44" s="18">
        <f t="shared" si="0"/>
        <v>113</v>
      </c>
      <c r="F44" s="19">
        <f>F45</f>
        <v>113</v>
      </c>
      <c r="G44" s="19">
        <f>G45</f>
        <v>0</v>
      </c>
      <c r="H44" s="18">
        <f t="shared" si="1"/>
        <v>113</v>
      </c>
      <c r="I44" s="19">
        <f>I45</f>
        <v>113</v>
      </c>
      <c r="J44" s="19">
        <f>J45</f>
        <v>0</v>
      </c>
    </row>
    <row r="45" spans="1:10" ht="57" customHeight="1" x14ac:dyDescent="0.2">
      <c r="A45" s="15" t="s">
        <v>30</v>
      </c>
      <c r="B45" s="15" t="s">
        <v>743</v>
      </c>
      <c r="C45" s="15" t="s">
        <v>19</v>
      </c>
      <c r="D45" s="15" t="s">
        <v>1</v>
      </c>
      <c r="E45" s="18">
        <f t="shared" si="0"/>
        <v>113</v>
      </c>
      <c r="F45" s="18">
        <v>113</v>
      </c>
      <c r="G45" s="18"/>
      <c r="H45" s="18">
        <f t="shared" si="1"/>
        <v>113</v>
      </c>
      <c r="I45" s="18">
        <v>113</v>
      </c>
      <c r="J45" s="18"/>
    </row>
    <row r="46" spans="1:10" ht="206.45" customHeight="1" x14ac:dyDescent="0.2">
      <c r="A46" s="38" t="s">
        <v>670</v>
      </c>
      <c r="B46" s="11" t="s">
        <v>136</v>
      </c>
      <c r="C46" s="15"/>
      <c r="D46" s="15"/>
      <c r="E46" s="16">
        <f t="shared" si="0"/>
        <v>382.3</v>
      </c>
      <c r="F46" s="17">
        <f>F47</f>
        <v>382.3</v>
      </c>
      <c r="G46" s="16">
        <f>G47</f>
        <v>0</v>
      </c>
      <c r="H46" s="16">
        <f t="shared" si="1"/>
        <v>382.3</v>
      </c>
      <c r="I46" s="17">
        <f>I47</f>
        <v>382.3</v>
      </c>
      <c r="J46" s="16">
        <f>J47</f>
        <v>0</v>
      </c>
    </row>
    <row r="47" spans="1:10" ht="37.5" customHeight="1" x14ac:dyDescent="0.2">
      <c r="A47" s="36" t="s">
        <v>69</v>
      </c>
      <c r="B47" s="15" t="s">
        <v>137</v>
      </c>
      <c r="C47" s="15"/>
      <c r="D47" s="15"/>
      <c r="E47" s="18">
        <f t="shared" si="0"/>
        <v>382.3</v>
      </c>
      <c r="F47" s="19">
        <f>F48+F49</f>
        <v>382.3</v>
      </c>
      <c r="G47" s="18">
        <f>G48+G49</f>
        <v>0</v>
      </c>
      <c r="H47" s="18">
        <f t="shared" si="1"/>
        <v>382.3</v>
      </c>
      <c r="I47" s="19">
        <f>I48+I49</f>
        <v>382.3</v>
      </c>
      <c r="J47" s="18">
        <f>J48+J49</f>
        <v>0</v>
      </c>
    </row>
    <row r="48" spans="1:10" ht="105" customHeight="1" x14ac:dyDescent="0.2">
      <c r="A48" s="15" t="s">
        <v>21</v>
      </c>
      <c r="B48" s="15" t="s">
        <v>137</v>
      </c>
      <c r="C48" s="15" t="s">
        <v>17</v>
      </c>
      <c r="D48" s="15" t="s">
        <v>28</v>
      </c>
      <c r="E48" s="18">
        <f t="shared" si="0"/>
        <v>177.8</v>
      </c>
      <c r="F48" s="18">
        <v>177.8</v>
      </c>
      <c r="G48" s="18"/>
      <c r="H48" s="18">
        <f t="shared" si="1"/>
        <v>177.8</v>
      </c>
      <c r="I48" s="18">
        <v>177.8</v>
      </c>
      <c r="J48" s="18"/>
    </row>
    <row r="49" spans="1:10" ht="106.5" customHeight="1" x14ac:dyDescent="0.2">
      <c r="A49" s="15" t="s">
        <v>21</v>
      </c>
      <c r="B49" s="15" t="s">
        <v>137</v>
      </c>
      <c r="C49" s="15" t="s">
        <v>17</v>
      </c>
      <c r="D49" s="15" t="s">
        <v>27</v>
      </c>
      <c r="E49" s="18">
        <f t="shared" si="0"/>
        <v>204.5</v>
      </c>
      <c r="F49" s="18">
        <v>204.5</v>
      </c>
      <c r="G49" s="18"/>
      <c r="H49" s="18">
        <f t="shared" si="1"/>
        <v>204.5</v>
      </c>
      <c r="I49" s="18">
        <v>204.5</v>
      </c>
      <c r="J49" s="18"/>
    </row>
    <row r="50" spans="1:10" ht="192.6" customHeight="1" x14ac:dyDescent="0.2">
      <c r="A50" s="35" t="s">
        <v>716</v>
      </c>
      <c r="B50" s="11" t="s">
        <v>138</v>
      </c>
      <c r="C50" s="11"/>
      <c r="D50" s="11"/>
      <c r="E50" s="16">
        <f t="shared" ref="E50:E77" si="2">F50+G50</f>
        <v>70664</v>
      </c>
      <c r="F50" s="17">
        <f>F51</f>
        <v>70664</v>
      </c>
      <c r="G50" s="16">
        <f>G51</f>
        <v>0</v>
      </c>
      <c r="H50" s="16">
        <f t="shared" si="1"/>
        <v>70664</v>
      </c>
      <c r="I50" s="17">
        <f>I51</f>
        <v>70664</v>
      </c>
      <c r="J50" s="16">
        <f>J51</f>
        <v>0</v>
      </c>
    </row>
    <row r="51" spans="1:10" ht="275.45" customHeight="1" x14ac:dyDescent="0.2">
      <c r="A51" s="35" t="s">
        <v>139</v>
      </c>
      <c r="B51" s="11" t="s">
        <v>140</v>
      </c>
      <c r="C51" s="11"/>
      <c r="D51" s="11"/>
      <c r="E51" s="16">
        <f t="shared" si="2"/>
        <v>70664</v>
      </c>
      <c r="F51" s="17">
        <f>F52</f>
        <v>70664</v>
      </c>
      <c r="G51" s="16">
        <f>G52</f>
        <v>0</v>
      </c>
      <c r="H51" s="16">
        <f t="shared" si="1"/>
        <v>70664</v>
      </c>
      <c r="I51" s="17">
        <f>I52</f>
        <v>70664</v>
      </c>
      <c r="J51" s="16">
        <f>J52</f>
        <v>0</v>
      </c>
    </row>
    <row r="52" spans="1:10" ht="86.25" customHeight="1" x14ac:dyDescent="0.2">
      <c r="A52" s="37" t="s">
        <v>55</v>
      </c>
      <c r="B52" s="15" t="s">
        <v>141</v>
      </c>
      <c r="C52" s="15"/>
      <c r="D52" s="15"/>
      <c r="E52" s="18">
        <f t="shared" si="2"/>
        <v>70664</v>
      </c>
      <c r="F52" s="19">
        <f>F53+F54+F55+F56+F57</f>
        <v>70664</v>
      </c>
      <c r="G52" s="18">
        <f>G53+G54+G55+G56+G57</f>
        <v>0</v>
      </c>
      <c r="H52" s="18">
        <f t="shared" si="1"/>
        <v>70664</v>
      </c>
      <c r="I52" s="19">
        <f>I53+I54+I55+I56+I57</f>
        <v>70664</v>
      </c>
      <c r="J52" s="18">
        <f>J53+J54+J55+J56+J57</f>
        <v>0</v>
      </c>
    </row>
    <row r="53" spans="1:10" ht="191.25" customHeight="1" x14ac:dyDescent="0.2">
      <c r="A53" s="37" t="s">
        <v>25</v>
      </c>
      <c r="B53" s="15" t="s">
        <v>141</v>
      </c>
      <c r="C53" s="15" t="s">
        <v>15</v>
      </c>
      <c r="D53" s="15" t="s">
        <v>29</v>
      </c>
      <c r="E53" s="18">
        <f t="shared" si="2"/>
        <v>41773</v>
      </c>
      <c r="F53" s="19">
        <v>41773</v>
      </c>
      <c r="G53" s="18">
        <v>0</v>
      </c>
      <c r="H53" s="18">
        <f t="shared" si="1"/>
        <v>41773</v>
      </c>
      <c r="I53" s="19">
        <v>41773</v>
      </c>
      <c r="J53" s="18">
        <v>0</v>
      </c>
    </row>
    <row r="54" spans="1:10" ht="66" customHeight="1" x14ac:dyDescent="0.2">
      <c r="A54" s="15" t="s">
        <v>23</v>
      </c>
      <c r="B54" s="15" t="s">
        <v>141</v>
      </c>
      <c r="C54" s="15" t="s">
        <v>16</v>
      </c>
      <c r="D54" s="15" t="s">
        <v>29</v>
      </c>
      <c r="E54" s="18">
        <f t="shared" si="2"/>
        <v>6865</v>
      </c>
      <c r="F54" s="19">
        <v>6865</v>
      </c>
      <c r="G54" s="18">
        <v>0</v>
      </c>
      <c r="H54" s="18">
        <f t="shared" si="1"/>
        <v>6863</v>
      </c>
      <c r="I54" s="19">
        <v>6863</v>
      </c>
      <c r="J54" s="18">
        <v>0</v>
      </c>
    </row>
    <row r="55" spans="1:10" ht="48" customHeight="1" x14ac:dyDescent="0.2">
      <c r="A55" s="15" t="s">
        <v>22</v>
      </c>
      <c r="B55" s="15" t="s">
        <v>141</v>
      </c>
      <c r="C55" s="15" t="s">
        <v>18</v>
      </c>
      <c r="D55" s="15" t="s">
        <v>29</v>
      </c>
      <c r="E55" s="18">
        <f t="shared" si="2"/>
        <v>418</v>
      </c>
      <c r="F55" s="19">
        <v>418</v>
      </c>
      <c r="G55" s="18">
        <v>0</v>
      </c>
      <c r="H55" s="18">
        <f t="shared" si="1"/>
        <v>418</v>
      </c>
      <c r="I55" s="19">
        <v>418</v>
      </c>
      <c r="J55" s="18">
        <v>0</v>
      </c>
    </row>
    <row r="56" spans="1:10" ht="191.25" customHeight="1" x14ac:dyDescent="0.2">
      <c r="A56" s="37" t="s">
        <v>25</v>
      </c>
      <c r="B56" s="15" t="s">
        <v>141</v>
      </c>
      <c r="C56" s="15" t="s">
        <v>15</v>
      </c>
      <c r="D56" s="15" t="s">
        <v>575</v>
      </c>
      <c r="E56" s="18">
        <f t="shared" si="2"/>
        <v>19381</v>
      </c>
      <c r="F56" s="19">
        <v>19381</v>
      </c>
      <c r="G56" s="18">
        <v>0</v>
      </c>
      <c r="H56" s="18">
        <f t="shared" si="1"/>
        <v>19381</v>
      </c>
      <c r="I56" s="19">
        <v>19381</v>
      </c>
      <c r="J56" s="18">
        <v>0</v>
      </c>
    </row>
    <row r="57" spans="1:10" ht="67.5" customHeight="1" x14ac:dyDescent="0.2">
      <c r="A57" s="15" t="s">
        <v>23</v>
      </c>
      <c r="B57" s="15" t="s">
        <v>141</v>
      </c>
      <c r="C57" s="15" t="s">
        <v>16</v>
      </c>
      <c r="D57" s="15" t="s">
        <v>575</v>
      </c>
      <c r="E57" s="18">
        <f t="shared" si="2"/>
        <v>2227</v>
      </c>
      <c r="F57" s="19">
        <v>2227</v>
      </c>
      <c r="G57" s="18">
        <v>0</v>
      </c>
      <c r="H57" s="18">
        <f t="shared" si="1"/>
        <v>2229</v>
      </c>
      <c r="I57" s="19">
        <v>2229</v>
      </c>
      <c r="J57" s="18">
        <v>0</v>
      </c>
    </row>
    <row r="58" spans="1:10" ht="172.9" customHeight="1" x14ac:dyDescent="0.2">
      <c r="A58" s="35" t="s">
        <v>717</v>
      </c>
      <c r="B58" s="11" t="s">
        <v>142</v>
      </c>
      <c r="C58" s="11"/>
      <c r="D58" s="11"/>
      <c r="E58" s="16">
        <f t="shared" si="2"/>
        <v>2560</v>
      </c>
      <c r="F58" s="17">
        <f t="shared" ref="F58:G60" si="3">F59</f>
        <v>0</v>
      </c>
      <c r="G58" s="16">
        <f t="shared" si="3"/>
        <v>2560</v>
      </c>
      <c r="H58" s="16">
        <f t="shared" si="1"/>
        <v>2652</v>
      </c>
      <c r="I58" s="17">
        <f t="shared" ref="I58:J60" si="4">I59</f>
        <v>0</v>
      </c>
      <c r="J58" s="16">
        <f t="shared" si="4"/>
        <v>2652</v>
      </c>
    </row>
    <row r="59" spans="1:10" ht="172.9" customHeight="1" x14ac:dyDescent="0.2">
      <c r="A59" s="35" t="s">
        <v>143</v>
      </c>
      <c r="B59" s="11" t="s">
        <v>144</v>
      </c>
      <c r="C59" s="11"/>
      <c r="D59" s="11"/>
      <c r="E59" s="16">
        <f t="shared" si="2"/>
        <v>2560</v>
      </c>
      <c r="F59" s="17">
        <f t="shared" si="3"/>
        <v>0</v>
      </c>
      <c r="G59" s="17">
        <f t="shared" si="3"/>
        <v>2560</v>
      </c>
      <c r="H59" s="16">
        <f t="shared" si="1"/>
        <v>2652</v>
      </c>
      <c r="I59" s="17">
        <f t="shared" si="4"/>
        <v>0</v>
      </c>
      <c r="J59" s="17">
        <f t="shared" si="4"/>
        <v>2652</v>
      </c>
    </row>
    <row r="60" spans="1:10" ht="134.25" customHeight="1" x14ac:dyDescent="0.2">
      <c r="A60" s="37" t="s">
        <v>145</v>
      </c>
      <c r="B60" s="15" t="s">
        <v>146</v>
      </c>
      <c r="C60" s="15"/>
      <c r="D60" s="15"/>
      <c r="E60" s="18">
        <f t="shared" si="2"/>
        <v>2560</v>
      </c>
      <c r="F60" s="19">
        <f t="shared" si="3"/>
        <v>0</v>
      </c>
      <c r="G60" s="19">
        <f t="shared" si="3"/>
        <v>2560</v>
      </c>
      <c r="H60" s="18">
        <f t="shared" si="1"/>
        <v>2652</v>
      </c>
      <c r="I60" s="19">
        <f t="shared" si="4"/>
        <v>0</v>
      </c>
      <c r="J60" s="19">
        <f t="shared" si="4"/>
        <v>2652</v>
      </c>
    </row>
    <row r="61" spans="1:10" ht="194.25" customHeight="1" x14ac:dyDescent="0.2">
      <c r="A61" s="37" t="s">
        <v>25</v>
      </c>
      <c r="B61" s="15" t="s">
        <v>146</v>
      </c>
      <c r="C61" s="15" t="s">
        <v>15</v>
      </c>
      <c r="D61" s="15" t="s">
        <v>6</v>
      </c>
      <c r="E61" s="18">
        <f t="shared" si="2"/>
        <v>2560</v>
      </c>
      <c r="F61" s="19"/>
      <c r="G61" s="18">
        <f>2264+296</f>
        <v>2560</v>
      </c>
      <c r="H61" s="18">
        <f t="shared" si="1"/>
        <v>2652</v>
      </c>
      <c r="I61" s="19"/>
      <c r="J61" s="18">
        <f>2356+296</f>
        <v>2652</v>
      </c>
    </row>
    <row r="62" spans="1:10" ht="183" customHeight="1" x14ac:dyDescent="0.2">
      <c r="A62" s="11" t="s">
        <v>763</v>
      </c>
      <c r="B62" s="11" t="s">
        <v>650</v>
      </c>
      <c r="C62" s="15"/>
      <c r="D62" s="15"/>
      <c r="E62" s="16">
        <f t="shared" si="2"/>
        <v>31.9</v>
      </c>
      <c r="F62" s="16">
        <f>F63+F66</f>
        <v>31.9</v>
      </c>
      <c r="G62" s="16">
        <f>G63+G66</f>
        <v>0</v>
      </c>
      <c r="H62" s="16">
        <f t="shared" si="1"/>
        <v>31.9</v>
      </c>
      <c r="I62" s="16">
        <f>I63+I66</f>
        <v>31.9</v>
      </c>
      <c r="J62" s="16">
        <f>J63+J66</f>
        <v>0</v>
      </c>
    </row>
    <row r="63" spans="1:10" ht="137.44999999999999" customHeight="1" x14ac:dyDescent="0.2">
      <c r="A63" s="38" t="s">
        <v>757</v>
      </c>
      <c r="B63" s="11" t="s">
        <v>759</v>
      </c>
      <c r="C63" s="15"/>
      <c r="D63" s="15"/>
      <c r="E63" s="16">
        <f t="shared" si="2"/>
        <v>20.9</v>
      </c>
      <c r="F63" s="16">
        <f>F64</f>
        <v>20.9</v>
      </c>
      <c r="G63" s="16">
        <f>G64</f>
        <v>0</v>
      </c>
      <c r="H63" s="16">
        <f t="shared" si="1"/>
        <v>20.9</v>
      </c>
      <c r="I63" s="16">
        <f>I64</f>
        <v>20.9</v>
      </c>
      <c r="J63" s="16">
        <f>J64</f>
        <v>0</v>
      </c>
    </row>
    <row r="64" spans="1:10" ht="37.5" customHeight="1" x14ac:dyDescent="0.2">
      <c r="A64" s="37" t="s">
        <v>69</v>
      </c>
      <c r="B64" s="15" t="s">
        <v>760</v>
      </c>
      <c r="C64" s="15"/>
      <c r="D64" s="15"/>
      <c r="E64" s="18">
        <f t="shared" si="2"/>
        <v>20.9</v>
      </c>
      <c r="F64" s="18">
        <f>F65</f>
        <v>20.9</v>
      </c>
      <c r="G64" s="18">
        <f>G65</f>
        <v>0</v>
      </c>
      <c r="H64" s="18">
        <f t="shared" si="1"/>
        <v>20.9</v>
      </c>
      <c r="I64" s="18">
        <f>I65</f>
        <v>20.9</v>
      </c>
      <c r="J64" s="18">
        <f>J65</f>
        <v>0</v>
      </c>
    </row>
    <row r="65" spans="1:10" ht="65.25" customHeight="1" x14ac:dyDescent="0.2">
      <c r="A65" s="37" t="s">
        <v>23</v>
      </c>
      <c r="B65" s="15" t="s">
        <v>760</v>
      </c>
      <c r="C65" s="15" t="s">
        <v>16</v>
      </c>
      <c r="D65" s="15" t="s">
        <v>26</v>
      </c>
      <c r="E65" s="18">
        <f t="shared" si="2"/>
        <v>20.9</v>
      </c>
      <c r="F65" s="18">
        <v>20.9</v>
      </c>
      <c r="G65" s="18">
        <v>0</v>
      </c>
      <c r="H65" s="18">
        <f t="shared" si="1"/>
        <v>20.9</v>
      </c>
      <c r="I65" s="18">
        <v>20.9</v>
      </c>
      <c r="J65" s="18">
        <v>0</v>
      </c>
    </row>
    <row r="66" spans="1:10" ht="235.9" customHeight="1" x14ac:dyDescent="0.2">
      <c r="A66" s="38" t="s">
        <v>758</v>
      </c>
      <c r="B66" s="11" t="s">
        <v>761</v>
      </c>
      <c r="C66" s="15"/>
      <c r="D66" s="15"/>
      <c r="E66" s="16">
        <f t="shared" si="2"/>
        <v>11</v>
      </c>
      <c r="F66" s="16">
        <f>F67</f>
        <v>11</v>
      </c>
      <c r="G66" s="16">
        <f>G67</f>
        <v>0</v>
      </c>
      <c r="H66" s="16">
        <f t="shared" si="1"/>
        <v>11</v>
      </c>
      <c r="I66" s="16">
        <f>I67</f>
        <v>11</v>
      </c>
      <c r="J66" s="16">
        <f>J67</f>
        <v>0</v>
      </c>
    </row>
    <row r="67" spans="1:10" ht="35.25" customHeight="1" x14ac:dyDescent="0.2">
      <c r="A67" s="37" t="s">
        <v>69</v>
      </c>
      <c r="B67" s="15" t="s">
        <v>762</v>
      </c>
      <c r="C67" s="15"/>
      <c r="D67" s="15"/>
      <c r="E67" s="18">
        <f t="shared" si="2"/>
        <v>11</v>
      </c>
      <c r="F67" s="18">
        <f>F68</f>
        <v>11</v>
      </c>
      <c r="G67" s="18">
        <f>G68</f>
        <v>0</v>
      </c>
      <c r="H67" s="18">
        <f t="shared" si="1"/>
        <v>11</v>
      </c>
      <c r="I67" s="18">
        <f>I68</f>
        <v>11</v>
      </c>
      <c r="J67" s="18">
        <f>J68</f>
        <v>0</v>
      </c>
    </row>
    <row r="68" spans="1:10" ht="60.75" customHeight="1" x14ac:dyDescent="0.2">
      <c r="A68" s="37" t="s">
        <v>23</v>
      </c>
      <c r="B68" s="15" t="s">
        <v>762</v>
      </c>
      <c r="C68" s="15" t="s">
        <v>16</v>
      </c>
      <c r="D68" s="15" t="s">
        <v>26</v>
      </c>
      <c r="E68" s="18">
        <f t="shared" si="2"/>
        <v>11</v>
      </c>
      <c r="F68" s="18">
        <v>11</v>
      </c>
      <c r="G68" s="18">
        <v>0</v>
      </c>
      <c r="H68" s="18">
        <f t="shared" si="1"/>
        <v>11</v>
      </c>
      <c r="I68" s="18">
        <v>11</v>
      </c>
      <c r="J68" s="18">
        <v>0</v>
      </c>
    </row>
    <row r="69" spans="1:10" ht="106.5" customHeight="1" x14ac:dyDescent="0.2">
      <c r="A69" s="38" t="s">
        <v>699</v>
      </c>
      <c r="B69" s="11" t="s">
        <v>239</v>
      </c>
      <c r="C69" s="11"/>
      <c r="D69" s="15"/>
      <c r="E69" s="16">
        <f t="shared" si="2"/>
        <v>4984126.5999999987</v>
      </c>
      <c r="F69" s="17">
        <f>F70+F103+F146+F184+F191+F208+F218</f>
        <v>1391684.3999999997</v>
      </c>
      <c r="G69" s="16">
        <f>G70+G103+G146+G184+G191+G208+G218</f>
        <v>3592442.1999999993</v>
      </c>
      <c r="H69" s="16">
        <f t="shared" si="1"/>
        <v>5086523.3</v>
      </c>
      <c r="I69" s="17">
        <f>I70+I103+I146+I184+I191+I208+I218</f>
        <v>1397304.0000000002</v>
      </c>
      <c r="J69" s="16">
        <f>J70+J103+J146+J184+J191+J208+J218</f>
        <v>3689219.3</v>
      </c>
    </row>
    <row r="70" spans="1:10" ht="69.75" customHeight="1" x14ac:dyDescent="0.2">
      <c r="A70" s="38" t="s">
        <v>240</v>
      </c>
      <c r="B70" s="11" t="s">
        <v>241</v>
      </c>
      <c r="C70" s="11"/>
      <c r="D70" s="15"/>
      <c r="E70" s="16">
        <f t="shared" si="2"/>
        <v>1644659.3</v>
      </c>
      <c r="F70" s="17">
        <f>F71+F75+F78+F85+F88+F95+F100</f>
        <v>264025.60000000003</v>
      </c>
      <c r="G70" s="17">
        <f>G71+G75+G78+G85+G88+G95+G100</f>
        <v>1380633.7</v>
      </c>
      <c r="H70" s="16">
        <f t="shared" si="1"/>
        <v>1633606.5</v>
      </c>
      <c r="I70" s="17">
        <f>I71+I75+I78+I85+I88+I95+I100</f>
        <v>260726.7</v>
      </c>
      <c r="J70" s="17">
        <f>J71+J75+J78+J85+J88+J95+J100</f>
        <v>1372879.8</v>
      </c>
    </row>
    <row r="71" spans="1:10" ht="245.25" customHeight="1" x14ac:dyDescent="0.2">
      <c r="A71" s="38" t="s">
        <v>941</v>
      </c>
      <c r="B71" s="11" t="s">
        <v>242</v>
      </c>
      <c r="C71" s="15"/>
      <c r="D71" s="15"/>
      <c r="E71" s="16">
        <f t="shared" si="2"/>
        <v>1217497</v>
      </c>
      <c r="F71" s="17">
        <f>F72</f>
        <v>0</v>
      </c>
      <c r="G71" s="16">
        <f>G72</f>
        <v>1217497</v>
      </c>
      <c r="H71" s="16">
        <f t="shared" si="1"/>
        <v>1270242</v>
      </c>
      <c r="I71" s="17">
        <f>I72</f>
        <v>0</v>
      </c>
      <c r="J71" s="16">
        <f>J72</f>
        <v>1270242</v>
      </c>
    </row>
    <row r="72" spans="1:10" ht="188.25" customHeight="1" x14ac:dyDescent="0.2">
      <c r="A72" s="39" t="s">
        <v>942</v>
      </c>
      <c r="B72" s="15" t="s">
        <v>243</v>
      </c>
      <c r="C72" s="15"/>
      <c r="D72" s="15"/>
      <c r="E72" s="18">
        <f t="shared" si="2"/>
        <v>1217497</v>
      </c>
      <c r="F72" s="18">
        <f>F73+F74</f>
        <v>0</v>
      </c>
      <c r="G72" s="18">
        <f>G73+G74</f>
        <v>1217497</v>
      </c>
      <c r="H72" s="18">
        <f t="shared" si="1"/>
        <v>1270242</v>
      </c>
      <c r="I72" s="18">
        <f>I73+I74</f>
        <v>0</v>
      </c>
      <c r="J72" s="18">
        <f>J73+J74</f>
        <v>1270242</v>
      </c>
    </row>
    <row r="73" spans="1:10" ht="99" customHeight="1" x14ac:dyDescent="0.2">
      <c r="A73" s="15" t="s">
        <v>21</v>
      </c>
      <c r="B73" s="15" t="s">
        <v>243</v>
      </c>
      <c r="C73" s="15" t="s">
        <v>17</v>
      </c>
      <c r="D73" s="15" t="s">
        <v>28</v>
      </c>
      <c r="E73" s="18">
        <f t="shared" si="2"/>
        <v>1198584</v>
      </c>
      <c r="F73" s="19"/>
      <c r="G73" s="18">
        <f>1217497-5189-13724</f>
        <v>1198584</v>
      </c>
      <c r="H73" s="18">
        <f t="shared" si="1"/>
        <v>1251329</v>
      </c>
      <c r="I73" s="19"/>
      <c r="J73" s="18">
        <f>1270242-5189-13724</f>
        <v>1251329</v>
      </c>
    </row>
    <row r="74" spans="1:10" ht="99" customHeight="1" x14ac:dyDescent="0.2">
      <c r="A74" s="15" t="s">
        <v>22</v>
      </c>
      <c r="B74" s="15" t="s">
        <v>243</v>
      </c>
      <c r="C74" s="15" t="s">
        <v>18</v>
      </c>
      <c r="D74" s="15" t="s">
        <v>28</v>
      </c>
      <c r="E74" s="18">
        <f>F74+G74</f>
        <v>18913</v>
      </c>
      <c r="F74" s="18"/>
      <c r="G74" s="18">
        <f>5189+13724</f>
        <v>18913</v>
      </c>
      <c r="H74" s="18">
        <f>I74+J74</f>
        <v>18913</v>
      </c>
      <c r="I74" s="18"/>
      <c r="J74" s="18">
        <f>5189+13724</f>
        <v>18913</v>
      </c>
    </row>
    <row r="75" spans="1:10" ht="201.6" customHeight="1" x14ac:dyDescent="0.2">
      <c r="A75" s="11" t="s">
        <v>671</v>
      </c>
      <c r="B75" s="11" t="s">
        <v>244</v>
      </c>
      <c r="C75" s="15"/>
      <c r="D75" s="15"/>
      <c r="E75" s="16">
        <f t="shared" si="2"/>
        <v>70023</v>
      </c>
      <c r="F75" s="17">
        <f>F76</f>
        <v>0</v>
      </c>
      <c r="G75" s="16">
        <f>G76</f>
        <v>70023</v>
      </c>
      <c r="H75" s="16">
        <f t="shared" ref="H75:H77" si="5">I75+J75</f>
        <v>70023</v>
      </c>
      <c r="I75" s="17">
        <f>I76</f>
        <v>0</v>
      </c>
      <c r="J75" s="16">
        <f>J76</f>
        <v>70023</v>
      </c>
    </row>
    <row r="76" spans="1:10" ht="157.5" customHeight="1" x14ac:dyDescent="0.2">
      <c r="A76" s="36" t="s">
        <v>245</v>
      </c>
      <c r="B76" s="15" t="s">
        <v>246</v>
      </c>
      <c r="C76" s="11"/>
      <c r="D76" s="15"/>
      <c r="E76" s="18">
        <f t="shared" si="2"/>
        <v>70023</v>
      </c>
      <c r="F76" s="19">
        <f>F77</f>
        <v>0</v>
      </c>
      <c r="G76" s="18">
        <f>G77</f>
        <v>70023</v>
      </c>
      <c r="H76" s="18">
        <f t="shared" si="5"/>
        <v>70023</v>
      </c>
      <c r="I76" s="19">
        <f>I77</f>
        <v>0</v>
      </c>
      <c r="J76" s="18">
        <f>J77</f>
        <v>70023</v>
      </c>
    </row>
    <row r="77" spans="1:10" ht="55.5" customHeight="1" x14ac:dyDescent="0.2">
      <c r="A77" s="36" t="s">
        <v>30</v>
      </c>
      <c r="B77" s="15" t="s">
        <v>246</v>
      </c>
      <c r="C77" s="15" t="s">
        <v>19</v>
      </c>
      <c r="D77" s="15" t="s">
        <v>8</v>
      </c>
      <c r="E77" s="18">
        <f t="shared" si="2"/>
        <v>70023</v>
      </c>
      <c r="F77" s="19"/>
      <c r="G77" s="18">
        <v>70023</v>
      </c>
      <c r="H77" s="18">
        <f t="shared" si="5"/>
        <v>70023</v>
      </c>
      <c r="I77" s="19"/>
      <c r="J77" s="18">
        <v>70023</v>
      </c>
    </row>
    <row r="78" spans="1:10" ht="137.44999999999999" customHeight="1" x14ac:dyDescent="0.2">
      <c r="A78" s="38" t="s">
        <v>672</v>
      </c>
      <c r="B78" s="11" t="s">
        <v>247</v>
      </c>
      <c r="C78" s="11"/>
      <c r="D78" s="11"/>
      <c r="E78" s="16">
        <f>F78+G78</f>
        <v>102116</v>
      </c>
      <c r="F78" s="16">
        <f>F79+F81+F83</f>
        <v>14712</v>
      </c>
      <c r="G78" s="16">
        <f>G79+G81+G83</f>
        <v>87404</v>
      </c>
      <c r="H78" s="16">
        <f>I78+J78</f>
        <v>39862</v>
      </c>
      <c r="I78" s="16">
        <f t="shared" ref="I78:J78" si="6">I79+I81+I83</f>
        <v>12986</v>
      </c>
      <c r="J78" s="16">
        <f t="shared" si="6"/>
        <v>26876</v>
      </c>
    </row>
    <row r="79" spans="1:10" ht="33" x14ac:dyDescent="0.2">
      <c r="A79" s="15" t="s">
        <v>57</v>
      </c>
      <c r="B79" s="15" t="s">
        <v>984</v>
      </c>
      <c r="C79" s="11"/>
      <c r="D79" s="11"/>
      <c r="E79" s="18">
        <f t="shared" ref="E79:E84" si="7">F79+G79</f>
        <v>5000</v>
      </c>
      <c r="F79" s="18">
        <f>F80</f>
        <v>5000</v>
      </c>
      <c r="G79" s="18">
        <f>G80</f>
        <v>0</v>
      </c>
      <c r="H79" s="18">
        <f t="shared" ref="H79:H84" si="8">I79+J79</f>
        <v>10000</v>
      </c>
      <c r="I79" s="18">
        <f>I80</f>
        <v>10000</v>
      </c>
      <c r="J79" s="18">
        <f>J80</f>
        <v>0</v>
      </c>
    </row>
    <row r="80" spans="1:10" ht="54.75" customHeight="1" x14ac:dyDescent="0.2">
      <c r="A80" s="15" t="s">
        <v>23</v>
      </c>
      <c r="B80" s="15" t="s">
        <v>984</v>
      </c>
      <c r="C80" s="15" t="s">
        <v>16</v>
      </c>
      <c r="D80" s="15" t="s">
        <v>28</v>
      </c>
      <c r="E80" s="18">
        <f t="shared" si="7"/>
        <v>5000</v>
      </c>
      <c r="F80" s="67">
        <f>10000-5000</f>
        <v>5000</v>
      </c>
      <c r="G80" s="18"/>
      <c r="H80" s="18">
        <f t="shared" si="8"/>
        <v>10000</v>
      </c>
      <c r="I80" s="18">
        <v>10000</v>
      </c>
      <c r="J80" s="16"/>
    </row>
    <row r="81" spans="1:10" ht="148.15" customHeight="1" x14ac:dyDescent="0.2">
      <c r="A81" s="15" t="s">
        <v>790</v>
      </c>
      <c r="B81" s="15" t="s">
        <v>853</v>
      </c>
      <c r="C81" s="15"/>
      <c r="D81" s="15"/>
      <c r="E81" s="18">
        <f t="shared" si="7"/>
        <v>87404</v>
      </c>
      <c r="F81" s="18">
        <f>F82</f>
        <v>0</v>
      </c>
      <c r="G81" s="18">
        <f>G82</f>
        <v>87404</v>
      </c>
      <c r="H81" s="18">
        <f t="shared" si="8"/>
        <v>26876</v>
      </c>
      <c r="I81" s="18">
        <f>I82</f>
        <v>0</v>
      </c>
      <c r="J81" s="18">
        <f>J82</f>
        <v>26876</v>
      </c>
    </row>
    <row r="82" spans="1:10" ht="72.75" customHeight="1" x14ac:dyDescent="0.2">
      <c r="A82" s="15" t="s">
        <v>23</v>
      </c>
      <c r="B82" s="15" t="s">
        <v>853</v>
      </c>
      <c r="C82" s="15" t="s">
        <v>16</v>
      </c>
      <c r="D82" s="15" t="s">
        <v>28</v>
      </c>
      <c r="E82" s="18">
        <f t="shared" si="7"/>
        <v>87404</v>
      </c>
      <c r="F82" s="18"/>
      <c r="G82" s="18">
        <v>87404</v>
      </c>
      <c r="H82" s="18">
        <f t="shared" si="8"/>
        <v>26876</v>
      </c>
      <c r="I82" s="19"/>
      <c r="J82" s="18">
        <v>26876</v>
      </c>
    </row>
    <row r="83" spans="1:10" ht="152.25" customHeight="1" x14ac:dyDescent="0.2">
      <c r="A83" s="15" t="s">
        <v>790</v>
      </c>
      <c r="B83" s="15" t="s">
        <v>854</v>
      </c>
      <c r="C83" s="15"/>
      <c r="D83" s="15"/>
      <c r="E83" s="18">
        <f t="shared" si="7"/>
        <v>9712</v>
      </c>
      <c r="F83" s="18">
        <f>F84</f>
        <v>9712</v>
      </c>
      <c r="G83" s="18">
        <f>G84</f>
        <v>0</v>
      </c>
      <c r="H83" s="18">
        <f t="shared" si="8"/>
        <v>2986</v>
      </c>
      <c r="I83" s="18">
        <f>I84</f>
        <v>2986</v>
      </c>
      <c r="J83" s="18">
        <f>J84</f>
        <v>0</v>
      </c>
    </row>
    <row r="84" spans="1:10" ht="73.5" customHeight="1" x14ac:dyDescent="0.2">
      <c r="A84" s="15" t="s">
        <v>23</v>
      </c>
      <c r="B84" s="15" t="s">
        <v>854</v>
      </c>
      <c r="C84" s="15" t="s">
        <v>16</v>
      </c>
      <c r="D84" s="15" t="s">
        <v>28</v>
      </c>
      <c r="E84" s="18">
        <f t="shared" si="7"/>
        <v>9712</v>
      </c>
      <c r="F84" s="18">
        <v>9712</v>
      </c>
      <c r="G84" s="18"/>
      <c r="H84" s="18">
        <f t="shared" si="8"/>
        <v>2986</v>
      </c>
      <c r="I84" s="18">
        <v>2986</v>
      </c>
      <c r="J84" s="18"/>
    </row>
    <row r="85" spans="1:10" ht="171.6" customHeight="1" x14ac:dyDescent="0.2">
      <c r="A85" s="11" t="s">
        <v>673</v>
      </c>
      <c r="B85" s="11" t="s">
        <v>248</v>
      </c>
      <c r="C85" s="15"/>
      <c r="D85" s="15"/>
      <c r="E85" s="16">
        <f t="shared" ref="E85:E111" si="9">F85+G85</f>
        <v>247002.40000000002</v>
      </c>
      <c r="F85" s="17">
        <f>F86</f>
        <v>247002.40000000002</v>
      </c>
      <c r="G85" s="16">
        <f>G86</f>
        <v>0</v>
      </c>
      <c r="H85" s="16">
        <f t="shared" ref="H85:H111" si="10">I85+J85</f>
        <v>245429.5</v>
      </c>
      <c r="I85" s="17">
        <f>I86</f>
        <v>245429.5</v>
      </c>
      <c r="J85" s="16">
        <f>J86</f>
        <v>0</v>
      </c>
    </row>
    <row r="86" spans="1:10" ht="90" customHeight="1" x14ac:dyDescent="0.2">
      <c r="A86" s="39" t="s">
        <v>61</v>
      </c>
      <c r="B86" s="15" t="s">
        <v>249</v>
      </c>
      <c r="C86" s="15"/>
      <c r="D86" s="15"/>
      <c r="E86" s="18">
        <f t="shared" si="9"/>
        <v>247002.40000000002</v>
      </c>
      <c r="F86" s="19">
        <f>F87</f>
        <v>247002.40000000002</v>
      </c>
      <c r="G86" s="18">
        <f>G87</f>
        <v>0</v>
      </c>
      <c r="H86" s="18">
        <f t="shared" si="10"/>
        <v>245429.5</v>
      </c>
      <c r="I86" s="19">
        <f>I87</f>
        <v>245429.5</v>
      </c>
      <c r="J86" s="18">
        <f>J87</f>
        <v>0</v>
      </c>
    </row>
    <row r="87" spans="1:10" ht="109.9" customHeight="1" x14ac:dyDescent="0.2">
      <c r="A87" s="15" t="s">
        <v>21</v>
      </c>
      <c r="B87" s="15" t="s">
        <v>249</v>
      </c>
      <c r="C87" s="15" t="s">
        <v>17</v>
      </c>
      <c r="D87" s="15" t="s">
        <v>28</v>
      </c>
      <c r="E87" s="18">
        <f t="shared" si="9"/>
        <v>247002.40000000002</v>
      </c>
      <c r="F87" s="18">
        <f>262483.4-15909+428</f>
        <v>247002.40000000002</v>
      </c>
      <c r="G87" s="18"/>
      <c r="H87" s="18">
        <f t="shared" si="10"/>
        <v>245429.5</v>
      </c>
      <c r="I87" s="18">
        <v>245429.5</v>
      </c>
      <c r="J87" s="18"/>
    </row>
    <row r="88" spans="1:10" ht="117.75" customHeight="1" x14ac:dyDescent="0.2">
      <c r="A88" s="11" t="s">
        <v>250</v>
      </c>
      <c r="B88" s="11" t="s">
        <v>251</v>
      </c>
      <c r="C88" s="11"/>
      <c r="D88" s="11"/>
      <c r="E88" s="16">
        <f t="shared" si="9"/>
        <v>4596</v>
      </c>
      <c r="F88" s="17">
        <f>F89+F92</f>
        <v>2298</v>
      </c>
      <c r="G88" s="17">
        <f>G89+G92</f>
        <v>2298</v>
      </c>
      <c r="H88" s="16">
        <f t="shared" si="10"/>
        <v>4596</v>
      </c>
      <c r="I88" s="17">
        <f>I89+I92</f>
        <v>2298</v>
      </c>
      <c r="J88" s="17">
        <f>J89+J92</f>
        <v>2298</v>
      </c>
    </row>
    <row r="89" spans="1:10" ht="75" customHeight="1" x14ac:dyDescent="0.2">
      <c r="A89" s="36" t="s">
        <v>252</v>
      </c>
      <c r="B89" s="15" t="s">
        <v>666</v>
      </c>
      <c r="C89" s="15"/>
      <c r="D89" s="15"/>
      <c r="E89" s="18">
        <f t="shared" si="9"/>
        <v>2298</v>
      </c>
      <c r="F89" s="19">
        <f>F90+F91</f>
        <v>2298</v>
      </c>
      <c r="G89" s="19">
        <f>G90+G91</f>
        <v>0</v>
      </c>
      <c r="H89" s="18">
        <f t="shared" si="10"/>
        <v>2298</v>
      </c>
      <c r="I89" s="19">
        <f>I90+I91</f>
        <v>2298</v>
      </c>
      <c r="J89" s="19">
        <f>J90+J91</f>
        <v>0</v>
      </c>
    </row>
    <row r="90" spans="1:10" ht="58.5" customHeight="1" x14ac:dyDescent="0.2">
      <c r="A90" s="36" t="s">
        <v>30</v>
      </c>
      <c r="B90" s="15" t="s">
        <v>666</v>
      </c>
      <c r="C90" s="15" t="s">
        <v>19</v>
      </c>
      <c r="D90" s="15" t="s">
        <v>8</v>
      </c>
      <c r="E90" s="18">
        <f t="shared" si="9"/>
        <v>1171.5</v>
      </c>
      <c r="F90" s="18">
        <f>2726-428-1126.5</f>
        <v>1171.5</v>
      </c>
      <c r="G90" s="18"/>
      <c r="H90" s="18">
        <f t="shared" si="10"/>
        <v>1171.5</v>
      </c>
      <c r="I90" s="18">
        <f>2726-428-1126.5</f>
        <v>1171.5</v>
      </c>
      <c r="J90" s="18"/>
    </row>
    <row r="91" spans="1:10" ht="58.5" customHeight="1" x14ac:dyDescent="0.2">
      <c r="A91" s="15" t="s">
        <v>22</v>
      </c>
      <c r="B91" s="15" t="s">
        <v>666</v>
      </c>
      <c r="C91" s="15" t="s">
        <v>18</v>
      </c>
      <c r="D91" s="15" t="s">
        <v>28</v>
      </c>
      <c r="E91" s="18">
        <f t="shared" ref="E91" si="11">F91+G91</f>
        <v>1126.5</v>
      </c>
      <c r="F91" s="18">
        <v>1126.5</v>
      </c>
      <c r="G91" s="18"/>
      <c r="H91" s="18">
        <f t="shared" ref="H91" si="12">I91+J91</f>
        <v>1126.5</v>
      </c>
      <c r="I91" s="18">
        <v>1126.5</v>
      </c>
      <c r="J91" s="18"/>
    </row>
    <row r="92" spans="1:10" ht="72" customHeight="1" x14ac:dyDescent="0.2">
      <c r="A92" s="39" t="s">
        <v>252</v>
      </c>
      <c r="B92" s="15" t="s">
        <v>875</v>
      </c>
      <c r="C92" s="15"/>
      <c r="D92" s="15"/>
      <c r="E92" s="18">
        <f t="shared" si="9"/>
        <v>2298</v>
      </c>
      <c r="F92" s="18">
        <f>F93+F94</f>
        <v>0</v>
      </c>
      <c r="G92" s="18">
        <f>G93+G94</f>
        <v>2298</v>
      </c>
      <c r="H92" s="18">
        <f t="shared" si="10"/>
        <v>2298</v>
      </c>
      <c r="I92" s="18">
        <f>I93+I94</f>
        <v>0</v>
      </c>
      <c r="J92" s="18">
        <f>J93+J94</f>
        <v>2298</v>
      </c>
    </row>
    <row r="93" spans="1:10" ht="54" customHeight="1" x14ac:dyDescent="0.2">
      <c r="A93" s="36" t="s">
        <v>30</v>
      </c>
      <c r="B93" s="15" t="s">
        <v>875</v>
      </c>
      <c r="C93" s="15" t="s">
        <v>19</v>
      </c>
      <c r="D93" s="15" t="s">
        <v>8</v>
      </c>
      <c r="E93" s="18">
        <f t="shared" si="9"/>
        <v>1171.5</v>
      </c>
      <c r="F93" s="18"/>
      <c r="G93" s="18">
        <f>2298-1126.5</f>
        <v>1171.5</v>
      </c>
      <c r="H93" s="18">
        <f t="shared" si="10"/>
        <v>1171.5</v>
      </c>
      <c r="I93" s="18"/>
      <c r="J93" s="18">
        <f>2298-1126.5</f>
        <v>1171.5</v>
      </c>
    </row>
    <row r="94" spans="1:10" ht="54" customHeight="1" x14ac:dyDescent="0.2">
      <c r="A94" s="15" t="s">
        <v>22</v>
      </c>
      <c r="B94" s="15" t="s">
        <v>875</v>
      </c>
      <c r="C94" s="15" t="s">
        <v>18</v>
      </c>
      <c r="D94" s="15" t="s">
        <v>28</v>
      </c>
      <c r="E94" s="18">
        <f t="shared" ref="E94" si="13">F94+G94</f>
        <v>1126.5</v>
      </c>
      <c r="F94" s="18"/>
      <c r="G94" s="18">
        <v>1126.5</v>
      </c>
      <c r="H94" s="18">
        <f t="shared" ref="H94" si="14">I94+J94</f>
        <v>1126.5</v>
      </c>
      <c r="I94" s="18"/>
      <c r="J94" s="18">
        <v>1126.5</v>
      </c>
    </row>
    <row r="95" spans="1:10" ht="381.6" customHeight="1" x14ac:dyDescent="0.2">
      <c r="A95" s="38" t="s">
        <v>674</v>
      </c>
      <c r="B95" s="11" t="s">
        <v>253</v>
      </c>
      <c r="C95" s="11"/>
      <c r="D95" s="11"/>
      <c r="E95" s="16">
        <f t="shared" si="9"/>
        <v>956.90000000000009</v>
      </c>
      <c r="F95" s="17">
        <f>F96+F98</f>
        <v>13.2</v>
      </c>
      <c r="G95" s="16">
        <f>G96+G98</f>
        <v>943.7</v>
      </c>
      <c r="H95" s="16">
        <f t="shared" si="10"/>
        <v>986</v>
      </c>
      <c r="I95" s="17">
        <f>I96+I98</f>
        <v>13.2</v>
      </c>
      <c r="J95" s="16">
        <f>J96+J98</f>
        <v>972.8</v>
      </c>
    </row>
    <row r="96" spans="1:10" ht="87.75" customHeight="1" x14ac:dyDescent="0.2">
      <c r="A96" s="36" t="s">
        <v>61</v>
      </c>
      <c r="B96" s="15" t="s">
        <v>891</v>
      </c>
      <c r="C96" s="15"/>
      <c r="D96" s="15"/>
      <c r="E96" s="18">
        <f t="shared" si="9"/>
        <v>13.2</v>
      </c>
      <c r="F96" s="19">
        <f>F97</f>
        <v>13.2</v>
      </c>
      <c r="G96" s="18">
        <f>G97</f>
        <v>0</v>
      </c>
      <c r="H96" s="18">
        <f t="shared" si="10"/>
        <v>13.2</v>
      </c>
      <c r="I96" s="19">
        <f>I97</f>
        <v>13.2</v>
      </c>
      <c r="J96" s="18">
        <f>J97</f>
        <v>0</v>
      </c>
    </row>
    <row r="97" spans="1:10" ht="100.5" customHeight="1" x14ac:dyDescent="0.2">
      <c r="A97" s="15" t="s">
        <v>21</v>
      </c>
      <c r="B97" s="15" t="s">
        <v>891</v>
      </c>
      <c r="C97" s="15" t="s">
        <v>17</v>
      </c>
      <c r="D97" s="15" t="s">
        <v>11</v>
      </c>
      <c r="E97" s="18">
        <f t="shared" si="9"/>
        <v>13.2</v>
      </c>
      <c r="F97" s="18">
        <v>13.2</v>
      </c>
      <c r="G97" s="18"/>
      <c r="H97" s="18">
        <f t="shared" si="10"/>
        <v>13.2</v>
      </c>
      <c r="I97" s="18">
        <v>13.2</v>
      </c>
      <c r="J97" s="18"/>
    </row>
    <row r="98" spans="1:10" ht="240" customHeight="1" x14ac:dyDescent="0.2">
      <c r="A98" s="36" t="s">
        <v>648</v>
      </c>
      <c r="B98" s="15" t="s">
        <v>254</v>
      </c>
      <c r="C98" s="15"/>
      <c r="D98" s="15"/>
      <c r="E98" s="18">
        <f t="shared" si="9"/>
        <v>943.7</v>
      </c>
      <c r="F98" s="19">
        <f>F99</f>
        <v>0</v>
      </c>
      <c r="G98" s="18">
        <f>G99</f>
        <v>943.7</v>
      </c>
      <c r="H98" s="18">
        <f t="shared" si="10"/>
        <v>972.8</v>
      </c>
      <c r="I98" s="19">
        <f>I99</f>
        <v>0</v>
      </c>
      <c r="J98" s="18">
        <f>J99</f>
        <v>972.8</v>
      </c>
    </row>
    <row r="99" spans="1:10" ht="105" customHeight="1" x14ac:dyDescent="0.2">
      <c r="A99" s="15" t="s">
        <v>21</v>
      </c>
      <c r="B99" s="15" t="s">
        <v>254</v>
      </c>
      <c r="C99" s="15" t="s">
        <v>17</v>
      </c>
      <c r="D99" s="15" t="s">
        <v>11</v>
      </c>
      <c r="E99" s="18">
        <f t="shared" si="9"/>
        <v>943.7</v>
      </c>
      <c r="F99" s="19"/>
      <c r="G99" s="18">
        <v>943.7</v>
      </c>
      <c r="H99" s="18">
        <f t="shared" si="10"/>
        <v>972.8</v>
      </c>
      <c r="I99" s="19"/>
      <c r="J99" s="18">
        <v>972.8</v>
      </c>
    </row>
    <row r="100" spans="1:10" ht="131.25" customHeight="1" x14ac:dyDescent="0.2">
      <c r="A100" s="11" t="s">
        <v>991</v>
      </c>
      <c r="B100" s="11" t="s">
        <v>993</v>
      </c>
      <c r="C100" s="11"/>
      <c r="D100" s="15"/>
      <c r="E100" s="16">
        <f t="shared" si="9"/>
        <v>2468</v>
      </c>
      <c r="F100" s="16">
        <f>F101</f>
        <v>0</v>
      </c>
      <c r="G100" s="16">
        <f>G101</f>
        <v>2468</v>
      </c>
      <c r="H100" s="16">
        <f t="shared" si="10"/>
        <v>2468</v>
      </c>
      <c r="I100" s="16">
        <f>I101</f>
        <v>0</v>
      </c>
      <c r="J100" s="16">
        <f>J101</f>
        <v>2468</v>
      </c>
    </row>
    <row r="101" spans="1:10" ht="363.75" customHeight="1" x14ac:dyDescent="0.2">
      <c r="A101" s="37" t="s">
        <v>992</v>
      </c>
      <c r="B101" s="15" t="s">
        <v>994</v>
      </c>
      <c r="C101" s="15"/>
      <c r="D101" s="15"/>
      <c r="E101" s="18">
        <f t="shared" si="9"/>
        <v>2468</v>
      </c>
      <c r="F101" s="18">
        <f>F102</f>
        <v>0</v>
      </c>
      <c r="G101" s="18">
        <f>G102</f>
        <v>2468</v>
      </c>
      <c r="H101" s="18">
        <f t="shared" si="10"/>
        <v>2468</v>
      </c>
      <c r="I101" s="18">
        <f>I102</f>
        <v>0</v>
      </c>
      <c r="J101" s="18">
        <f>J102</f>
        <v>2468</v>
      </c>
    </row>
    <row r="102" spans="1:10" ht="45" customHeight="1" x14ac:dyDescent="0.2">
      <c r="A102" s="15" t="s">
        <v>22</v>
      </c>
      <c r="B102" s="15" t="s">
        <v>994</v>
      </c>
      <c r="C102" s="15" t="s">
        <v>18</v>
      </c>
      <c r="D102" s="15" t="s">
        <v>28</v>
      </c>
      <c r="E102" s="18">
        <f t="shared" si="9"/>
        <v>2468</v>
      </c>
      <c r="F102" s="18"/>
      <c r="G102" s="18">
        <v>2468</v>
      </c>
      <c r="H102" s="18">
        <f t="shared" si="10"/>
        <v>2468</v>
      </c>
      <c r="I102" s="18"/>
      <c r="J102" s="18">
        <v>2468</v>
      </c>
    </row>
    <row r="103" spans="1:10" ht="54.75" customHeight="1" x14ac:dyDescent="0.2">
      <c r="A103" s="38" t="s">
        <v>255</v>
      </c>
      <c r="B103" s="11" t="s">
        <v>256</v>
      </c>
      <c r="C103" s="15"/>
      <c r="D103" s="15"/>
      <c r="E103" s="16">
        <f t="shared" si="9"/>
        <v>2648043.2999999993</v>
      </c>
      <c r="F103" s="16">
        <f>F104+F107+F112+F119+F124+F127+F130+F133+F138+F143</f>
        <v>472459.8</v>
      </c>
      <c r="G103" s="16">
        <f>G104+G107+G112+G119+G124+G127+G130+G133+G138+G143</f>
        <v>2175583.4999999995</v>
      </c>
      <c r="H103" s="16">
        <f t="shared" si="10"/>
        <v>2777824.4</v>
      </c>
      <c r="I103" s="16">
        <f>I104+I107+I112+I119+I124+I127+I130+I133+I138+I143</f>
        <v>467734.89999999997</v>
      </c>
      <c r="J103" s="16">
        <f>J104+J107+J112+J119+J124+J127+J130+J133+J138+J143</f>
        <v>2310089.5</v>
      </c>
    </row>
    <row r="104" spans="1:10" ht="223.5" customHeight="1" x14ac:dyDescent="0.2">
      <c r="A104" s="38" t="s">
        <v>824</v>
      </c>
      <c r="B104" s="11" t="s">
        <v>257</v>
      </c>
      <c r="C104" s="40"/>
      <c r="D104" s="11"/>
      <c r="E104" s="16">
        <f t="shared" si="9"/>
        <v>1941042.3</v>
      </c>
      <c r="F104" s="17">
        <f>F105</f>
        <v>0</v>
      </c>
      <c r="G104" s="16">
        <f>G105</f>
        <v>1941042.3</v>
      </c>
      <c r="H104" s="16">
        <f t="shared" si="10"/>
        <v>1962479.3</v>
      </c>
      <c r="I104" s="17">
        <f>I105</f>
        <v>0</v>
      </c>
      <c r="J104" s="16">
        <f>J105</f>
        <v>1962479.3</v>
      </c>
    </row>
    <row r="105" spans="1:10" ht="69.75" customHeight="1" x14ac:dyDescent="0.2">
      <c r="A105" s="36" t="s">
        <v>258</v>
      </c>
      <c r="B105" s="15" t="s">
        <v>259</v>
      </c>
      <c r="C105" s="40"/>
      <c r="D105" s="11"/>
      <c r="E105" s="18">
        <f t="shared" si="9"/>
        <v>1941042.3</v>
      </c>
      <c r="F105" s="19">
        <f>F106</f>
        <v>0</v>
      </c>
      <c r="G105" s="18">
        <f>G106</f>
        <v>1941042.3</v>
      </c>
      <c r="H105" s="18">
        <f t="shared" si="10"/>
        <v>1962479.3</v>
      </c>
      <c r="I105" s="19">
        <f>I106</f>
        <v>0</v>
      </c>
      <c r="J105" s="18">
        <f>J106</f>
        <v>1962479.3</v>
      </c>
    </row>
    <row r="106" spans="1:10" ht="100.5" customHeight="1" x14ac:dyDescent="0.2">
      <c r="A106" s="15" t="s">
        <v>21</v>
      </c>
      <c r="B106" s="15" t="s">
        <v>259</v>
      </c>
      <c r="C106" s="15" t="s">
        <v>17</v>
      </c>
      <c r="D106" s="15" t="s">
        <v>27</v>
      </c>
      <c r="E106" s="18">
        <f t="shared" si="9"/>
        <v>1941042.3</v>
      </c>
      <c r="F106" s="19"/>
      <c r="G106" s="18">
        <v>1941042.3</v>
      </c>
      <c r="H106" s="18">
        <f t="shared" si="10"/>
        <v>1962479.3</v>
      </c>
      <c r="I106" s="19"/>
      <c r="J106" s="18">
        <v>1962479.3</v>
      </c>
    </row>
    <row r="107" spans="1:10" ht="201" customHeight="1" x14ac:dyDescent="0.2">
      <c r="A107" s="11" t="s">
        <v>839</v>
      </c>
      <c r="B107" s="11" t="s">
        <v>260</v>
      </c>
      <c r="C107" s="15"/>
      <c r="D107" s="15"/>
      <c r="E107" s="16">
        <f t="shared" si="9"/>
        <v>266305.5</v>
      </c>
      <c r="F107" s="17">
        <f>F108+F110</f>
        <v>266305.5</v>
      </c>
      <c r="G107" s="17">
        <f>G108+G110</f>
        <v>0</v>
      </c>
      <c r="H107" s="16">
        <f t="shared" si="10"/>
        <v>274130.5</v>
      </c>
      <c r="I107" s="17">
        <f>I108+I110</f>
        <v>274130.5</v>
      </c>
      <c r="J107" s="17">
        <f>J108+J110</f>
        <v>0</v>
      </c>
    </row>
    <row r="108" spans="1:10" ht="88.5" customHeight="1" x14ac:dyDescent="0.2">
      <c r="A108" s="36" t="s">
        <v>61</v>
      </c>
      <c r="B108" s="15" t="s">
        <v>261</v>
      </c>
      <c r="C108" s="15"/>
      <c r="D108" s="15"/>
      <c r="E108" s="18">
        <f t="shared" si="9"/>
        <v>260888.5</v>
      </c>
      <c r="F108" s="21">
        <f>F109</f>
        <v>260888.5</v>
      </c>
      <c r="G108" s="22">
        <f>G109</f>
        <v>0</v>
      </c>
      <c r="H108" s="18">
        <f t="shared" si="10"/>
        <v>268713.5</v>
      </c>
      <c r="I108" s="21">
        <f>I109</f>
        <v>268713.5</v>
      </c>
      <c r="J108" s="22">
        <f>J109</f>
        <v>0</v>
      </c>
    </row>
    <row r="109" spans="1:10" ht="105" customHeight="1" x14ac:dyDescent="0.2">
      <c r="A109" s="15" t="s">
        <v>21</v>
      </c>
      <c r="B109" s="15" t="s">
        <v>261</v>
      </c>
      <c r="C109" s="15" t="s">
        <v>17</v>
      </c>
      <c r="D109" s="15" t="s">
        <v>27</v>
      </c>
      <c r="E109" s="18">
        <f t="shared" si="9"/>
        <v>260888.5</v>
      </c>
      <c r="F109" s="18">
        <f>276797.5-15909</f>
        <v>260888.5</v>
      </c>
      <c r="G109" s="18"/>
      <c r="H109" s="18">
        <f t="shared" si="10"/>
        <v>268713.5</v>
      </c>
      <c r="I109" s="18">
        <v>268713.5</v>
      </c>
      <c r="J109" s="18"/>
    </row>
    <row r="110" spans="1:10" ht="138" customHeight="1" x14ac:dyDescent="0.2">
      <c r="A110" s="37" t="s">
        <v>817</v>
      </c>
      <c r="B110" s="15" t="s">
        <v>262</v>
      </c>
      <c r="C110" s="15"/>
      <c r="D110" s="15"/>
      <c r="E110" s="18">
        <f t="shared" si="9"/>
        <v>5417</v>
      </c>
      <c r="F110" s="19">
        <f>F111</f>
        <v>5417</v>
      </c>
      <c r="G110" s="18">
        <f>G111</f>
        <v>0</v>
      </c>
      <c r="H110" s="18">
        <f t="shared" si="10"/>
        <v>5417</v>
      </c>
      <c r="I110" s="19">
        <f>I111</f>
        <v>5417</v>
      </c>
      <c r="J110" s="18">
        <f>J111</f>
        <v>0</v>
      </c>
    </row>
    <row r="111" spans="1:10" ht="103.5" customHeight="1" x14ac:dyDescent="0.2">
      <c r="A111" s="15" t="s">
        <v>21</v>
      </c>
      <c r="B111" s="15" t="s">
        <v>262</v>
      </c>
      <c r="C111" s="15" t="s">
        <v>17</v>
      </c>
      <c r="D111" s="15" t="s">
        <v>27</v>
      </c>
      <c r="E111" s="18">
        <f t="shared" si="9"/>
        <v>5417</v>
      </c>
      <c r="F111" s="18">
        <v>5417</v>
      </c>
      <c r="G111" s="18"/>
      <c r="H111" s="18">
        <f t="shared" si="10"/>
        <v>5417</v>
      </c>
      <c r="I111" s="18">
        <v>5417</v>
      </c>
      <c r="J111" s="18"/>
    </row>
    <row r="112" spans="1:10" ht="135.75" customHeight="1" x14ac:dyDescent="0.2">
      <c r="A112" s="35" t="s">
        <v>675</v>
      </c>
      <c r="B112" s="11" t="s">
        <v>588</v>
      </c>
      <c r="C112" s="15"/>
      <c r="D112" s="15"/>
      <c r="E112" s="17">
        <f>F112+G112</f>
        <v>95000</v>
      </c>
      <c r="F112" s="17">
        <f>F113+F115+F117</f>
        <v>50000</v>
      </c>
      <c r="G112" s="17">
        <f>G113+G115+G117</f>
        <v>45000</v>
      </c>
      <c r="H112" s="17">
        <f>I112+J112</f>
        <v>198016</v>
      </c>
      <c r="I112" s="17">
        <f t="shared" ref="I112:J112" si="15">I113+I115+I117</f>
        <v>37802</v>
      </c>
      <c r="J112" s="17">
        <f t="shared" si="15"/>
        <v>160214</v>
      </c>
    </row>
    <row r="113" spans="1:10" ht="33" x14ac:dyDescent="0.2">
      <c r="A113" s="15" t="s">
        <v>57</v>
      </c>
      <c r="B113" s="15" t="s">
        <v>985</v>
      </c>
      <c r="C113" s="15"/>
      <c r="D113" s="15"/>
      <c r="E113" s="18">
        <f t="shared" ref="E113:E114" si="16">F113+G113</f>
        <v>45000</v>
      </c>
      <c r="F113" s="18">
        <f>F114</f>
        <v>45000</v>
      </c>
      <c r="G113" s="18">
        <f>G114</f>
        <v>0</v>
      </c>
      <c r="H113" s="18">
        <f t="shared" ref="H113:H114" si="17">I113+J113</f>
        <v>20000</v>
      </c>
      <c r="I113" s="18">
        <f>I114</f>
        <v>20000</v>
      </c>
      <c r="J113" s="18">
        <f>J114</f>
        <v>0</v>
      </c>
    </row>
    <row r="114" spans="1:10" ht="57" customHeight="1" x14ac:dyDescent="0.2">
      <c r="A114" s="15" t="s">
        <v>23</v>
      </c>
      <c r="B114" s="15" t="s">
        <v>985</v>
      </c>
      <c r="C114" s="15" t="s">
        <v>16</v>
      </c>
      <c r="D114" s="15" t="s">
        <v>27</v>
      </c>
      <c r="E114" s="18">
        <f t="shared" si="16"/>
        <v>45000</v>
      </c>
      <c r="F114" s="67">
        <f>20000+25000</f>
        <v>45000</v>
      </c>
      <c r="G114" s="18"/>
      <c r="H114" s="18">
        <f t="shared" si="17"/>
        <v>20000</v>
      </c>
      <c r="I114" s="18">
        <v>20000</v>
      </c>
      <c r="J114" s="18"/>
    </row>
    <row r="115" spans="1:10" ht="153" customHeight="1" x14ac:dyDescent="0.2">
      <c r="A115" s="15" t="s">
        <v>654</v>
      </c>
      <c r="B115" s="15" t="s">
        <v>655</v>
      </c>
      <c r="C115" s="15"/>
      <c r="D115" s="15"/>
      <c r="E115" s="18">
        <f t="shared" ref="E115:J115" si="18">E116</f>
        <v>45000</v>
      </c>
      <c r="F115" s="18">
        <f t="shared" si="18"/>
        <v>0</v>
      </c>
      <c r="G115" s="18">
        <f t="shared" si="18"/>
        <v>45000</v>
      </c>
      <c r="H115" s="18">
        <f>H116</f>
        <v>160214</v>
      </c>
      <c r="I115" s="18">
        <f t="shared" si="18"/>
        <v>0</v>
      </c>
      <c r="J115" s="18">
        <f t="shared" si="18"/>
        <v>160214</v>
      </c>
    </row>
    <row r="116" spans="1:10" ht="75" customHeight="1" x14ac:dyDescent="0.2">
      <c r="A116" s="15" t="s">
        <v>23</v>
      </c>
      <c r="B116" s="15" t="s">
        <v>655</v>
      </c>
      <c r="C116" s="15" t="s">
        <v>16</v>
      </c>
      <c r="D116" s="15" t="s">
        <v>27</v>
      </c>
      <c r="E116" s="18">
        <f>F116+G116</f>
        <v>45000</v>
      </c>
      <c r="F116" s="18"/>
      <c r="G116" s="18">
        <v>45000</v>
      </c>
      <c r="H116" s="18">
        <f t="shared" ref="H116:H117" si="19">I116+J116</f>
        <v>160214</v>
      </c>
      <c r="I116" s="19"/>
      <c r="J116" s="18">
        <v>160214</v>
      </c>
    </row>
    <row r="117" spans="1:10" ht="152.25" customHeight="1" x14ac:dyDescent="0.2">
      <c r="A117" s="15" t="s">
        <v>790</v>
      </c>
      <c r="B117" s="15" t="s">
        <v>797</v>
      </c>
      <c r="C117" s="15"/>
      <c r="D117" s="15"/>
      <c r="E117" s="18">
        <f t="shared" ref="E117:E118" si="20">F117+G117</f>
        <v>5000</v>
      </c>
      <c r="F117" s="18">
        <f>F118</f>
        <v>5000</v>
      </c>
      <c r="G117" s="18">
        <f>G118</f>
        <v>0</v>
      </c>
      <c r="H117" s="18">
        <f t="shared" si="19"/>
        <v>17802</v>
      </c>
      <c r="I117" s="18">
        <f>I118</f>
        <v>17802</v>
      </c>
      <c r="J117" s="18">
        <f>J118</f>
        <v>0</v>
      </c>
    </row>
    <row r="118" spans="1:10" ht="75" customHeight="1" x14ac:dyDescent="0.2">
      <c r="A118" s="15" t="s">
        <v>23</v>
      </c>
      <c r="B118" s="15" t="s">
        <v>797</v>
      </c>
      <c r="C118" s="15" t="s">
        <v>16</v>
      </c>
      <c r="D118" s="15" t="s">
        <v>27</v>
      </c>
      <c r="E118" s="18">
        <f t="shared" si="20"/>
        <v>5000</v>
      </c>
      <c r="F118" s="18">
        <v>5000</v>
      </c>
      <c r="G118" s="18"/>
      <c r="H118" s="18">
        <f>I118+J118</f>
        <v>17802</v>
      </c>
      <c r="I118" s="18">
        <v>17802</v>
      </c>
      <c r="J118" s="18"/>
    </row>
    <row r="119" spans="1:10" ht="225.75" customHeight="1" x14ac:dyDescent="0.2">
      <c r="A119" s="11" t="s">
        <v>263</v>
      </c>
      <c r="B119" s="11" t="s">
        <v>264</v>
      </c>
      <c r="C119" s="15"/>
      <c r="D119" s="15"/>
      <c r="E119" s="16">
        <f t="shared" ref="E119:E159" si="21">F119+G119</f>
        <v>231579.09999999998</v>
      </c>
      <c r="F119" s="17">
        <f>F120+F122</f>
        <v>151354.09999999998</v>
      </c>
      <c r="G119" s="17">
        <f>G120+G122</f>
        <v>80225</v>
      </c>
      <c r="H119" s="16">
        <f t="shared" ref="H119:H180" si="22">I119+J119</f>
        <v>231492.09999999998</v>
      </c>
      <c r="I119" s="17">
        <f>I120+I122</f>
        <v>151267.09999999998</v>
      </c>
      <c r="J119" s="17">
        <f>J120+J122</f>
        <v>80225</v>
      </c>
    </row>
    <row r="120" spans="1:10" ht="87.75" customHeight="1" x14ac:dyDescent="0.2">
      <c r="A120" s="36" t="s">
        <v>61</v>
      </c>
      <c r="B120" s="15" t="s">
        <v>265</v>
      </c>
      <c r="C120" s="15"/>
      <c r="D120" s="15"/>
      <c r="E120" s="18">
        <f t="shared" si="21"/>
        <v>126019.9</v>
      </c>
      <c r="F120" s="19">
        <f>F121</f>
        <v>126019.9</v>
      </c>
      <c r="G120" s="18">
        <f>G121</f>
        <v>0</v>
      </c>
      <c r="H120" s="18">
        <f t="shared" si="22"/>
        <v>125932.9</v>
      </c>
      <c r="I120" s="19">
        <f>I121</f>
        <v>125932.9</v>
      </c>
      <c r="J120" s="18">
        <f>J121</f>
        <v>0</v>
      </c>
    </row>
    <row r="121" spans="1:10" ht="102.75" customHeight="1" x14ac:dyDescent="0.2">
      <c r="A121" s="15" t="s">
        <v>21</v>
      </c>
      <c r="B121" s="15" t="s">
        <v>265</v>
      </c>
      <c r="C121" s="15" t="s">
        <v>17</v>
      </c>
      <c r="D121" s="15" t="s">
        <v>27</v>
      </c>
      <c r="E121" s="18">
        <f t="shared" si="21"/>
        <v>126019.9</v>
      </c>
      <c r="F121" s="67">
        <f>133961.5-4008.6-3933</f>
        <v>126019.9</v>
      </c>
      <c r="G121" s="18"/>
      <c r="H121" s="18">
        <f t="shared" si="22"/>
        <v>125932.9</v>
      </c>
      <c r="I121" s="67">
        <f>139225.5-4008.6-9284</f>
        <v>125932.9</v>
      </c>
      <c r="J121" s="18"/>
    </row>
    <row r="122" spans="1:10" ht="144" customHeight="1" x14ac:dyDescent="0.2">
      <c r="A122" s="15" t="s">
        <v>995</v>
      </c>
      <c r="B122" s="15" t="s">
        <v>996</v>
      </c>
      <c r="C122" s="15"/>
      <c r="D122" s="15"/>
      <c r="E122" s="18">
        <f>F122+G122</f>
        <v>105559.2</v>
      </c>
      <c r="F122" s="18">
        <f>F123</f>
        <v>25334.199999999997</v>
      </c>
      <c r="G122" s="18">
        <f>G123</f>
        <v>80225</v>
      </c>
      <c r="H122" s="18">
        <f>I122+J122</f>
        <v>105559.2</v>
      </c>
      <c r="I122" s="18">
        <f>I123</f>
        <v>25334.199999999997</v>
      </c>
      <c r="J122" s="18">
        <f>J123</f>
        <v>80225</v>
      </c>
    </row>
    <row r="123" spans="1:10" ht="113.25" customHeight="1" x14ac:dyDescent="0.2">
      <c r="A123" s="15" t="s">
        <v>21</v>
      </c>
      <c r="B123" s="15" t="s">
        <v>996</v>
      </c>
      <c r="C123" s="15" t="s">
        <v>17</v>
      </c>
      <c r="D123" s="15" t="s">
        <v>27</v>
      </c>
      <c r="E123" s="18">
        <f>F123+G123</f>
        <v>105559.2</v>
      </c>
      <c r="F123" s="18">
        <f>21325.6+4008.6</f>
        <v>25334.199999999997</v>
      </c>
      <c r="G123" s="18">
        <v>80225</v>
      </c>
      <c r="H123" s="18">
        <f>I123+J123</f>
        <v>105559.2</v>
      </c>
      <c r="I123" s="18">
        <f>21325.6+4008.6</f>
        <v>25334.199999999997</v>
      </c>
      <c r="J123" s="18">
        <v>80225</v>
      </c>
    </row>
    <row r="124" spans="1:10" ht="168.6" customHeight="1" x14ac:dyDescent="0.2">
      <c r="A124" s="11" t="s">
        <v>266</v>
      </c>
      <c r="B124" s="11" t="s">
        <v>267</v>
      </c>
      <c r="C124" s="15"/>
      <c r="D124" s="15"/>
      <c r="E124" s="16">
        <f t="shared" si="21"/>
        <v>676.5</v>
      </c>
      <c r="F124" s="17">
        <f>F125</f>
        <v>676.5</v>
      </c>
      <c r="G124" s="16">
        <f>G125</f>
        <v>0</v>
      </c>
      <c r="H124" s="16">
        <f t="shared" si="22"/>
        <v>676.5</v>
      </c>
      <c r="I124" s="17">
        <f>I125</f>
        <v>676.5</v>
      </c>
      <c r="J124" s="16">
        <f>J125</f>
        <v>0</v>
      </c>
    </row>
    <row r="125" spans="1:10" ht="37.5" customHeight="1" x14ac:dyDescent="0.2">
      <c r="A125" s="36" t="s">
        <v>69</v>
      </c>
      <c r="B125" s="15" t="s">
        <v>268</v>
      </c>
      <c r="C125" s="15"/>
      <c r="D125" s="15"/>
      <c r="E125" s="18">
        <f t="shared" si="21"/>
        <v>676.5</v>
      </c>
      <c r="F125" s="19">
        <f>F126</f>
        <v>676.5</v>
      </c>
      <c r="G125" s="18">
        <f>G126</f>
        <v>0</v>
      </c>
      <c r="H125" s="18">
        <f t="shared" si="22"/>
        <v>676.5</v>
      </c>
      <c r="I125" s="19">
        <f>I126</f>
        <v>676.5</v>
      </c>
      <c r="J125" s="18">
        <f>J126</f>
        <v>0</v>
      </c>
    </row>
    <row r="126" spans="1:10" ht="101.45" customHeight="1" x14ac:dyDescent="0.2">
      <c r="A126" s="15" t="s">
        <v>21</v>
      </c>
      <c r="B126" s="15" t="s">
        <v>268</v>
      </c>
      <c r="C126" s="15" t="s">
        <v>17</v>
      </c>
      <c r="D126" s="15" t="s">
        <v>27</v>
      </c>
      <c r="E126" s="18">
        <f t="shared" si="21"/>
        <v>676.5</v>
      </c>
      <c r="F126" s="18">
        <v>676.5</v>
      </c>
      <c r="G126" s="18"/>
      <c r="H126" s="18">
        <f t="shared" si="22"/>
        <v>676.5</v>
      </c>
      <c r="I126" s="18">
        <v>676.5</v>
      </c>
      <c r="J126" s="18"/>
    </row>
    <row r="127" spans="1:10" ht="150.75" customHeight="1" x14ac:dyDescent="0.2">
      <c r="A127" s="11" t="s">
        <v>676</v>
      </c>
      <c r="B127" s="11" t="s">
        <v>269</v>
      </c>
      <c r="C127" s="15"/>
      <c r="D127" s="15"/>
      <c r="E127" s="16">
        <f t="shared" si="21"/>
        <v>700</v>
      </c>
      <c r="F127" s="17">
        <f>F128</f>
        <v>700</v>
      </c>
      <c r="G127" s="16">
        <f>G128</f>
        <v>0</v>
      </c>
      <c r="H127" s="16">
        <f t="shared" si="22"/>
        <v>700</v>
      </c>
      <c r="I127" s="17">
        <f>I128</f>
        <v>700</v>
      </c>
      <c r="J127" s="16">
        <f>J128</f>
        <v>0</v>
      </c>
    </row>
    <row r="128" spans="1:10" ht="234.6" customHeight="1" x14ac:dyDescent="0.2">
      <c r="A128" s="36" t="s">
        <v>677</v>
      </c>
      <c r="B128" s="15" t="s">
        <v>270</v>
      </c>
      <c r="C128" s="15"/>
      <c r="D128" s="15"/>
      <c r="E128" s="18">
        <f t="shared" si="21"/>
        <v>700</v>
      </c>
      <c r="F128" s="19">
        <f>F129</f>
        <v>700</v>
      </c>
      <c r="G128" s="18">
        <f>G129</f>
        <v>0</v>
      </c>
      <c r="H128" s="18">
        <f t="shared" si="22"/>
        <v>700</v>
      </c>
      <c r="I128" s="19">
        <f>I129</f>
        <v>700</v>
      </c>
      <c r="J128" s="18">
        <f>J129</f>
        <v>0</v>
      </c>
    </row>
    <row r="129" spans="1:10" ht="56.25" customHeight="1" x14ac:dyDescent="0.2">
      <c r="A129" s="36" t="s">
        <v>30</v>
      </c>
      <c r="B129" s="15" t="s">
        <v>270</v>
      </c>
      <c r="C129" s="15" t="s">
        <v>19</v>
      </c>
      <c r="D129" s="15" t="s">
        <v>11</v>
      </c>
      <c r="E129" s="18">
        <f t="shared" si="21"/>
        <v>700</v>
      </c>
      <c r="F129" s="18">
        <v>700</v>
      </c>
      <c r="G129" s="18"/>
      <c r="H129" s="18">
        <f t="shared" si="22"/>
        <v>700</v>
      </c>
      <c r="I129" s="18">
        <v>700</v>
      </c>
      <c r="J129" s="18"/>
    </row>
    <row r="130" spans="1:10" ht="192" customHeight="1" x14ac:dyDescent="0.2">
      <c r="A130" s="38" t="s">
        <v>271</v>
      </c>
      <c r="B130" s="11" t="s">
        <v>272</v>
      </c>
      <c r="C130" s="15"/>
      <c r="D130" s="15"/>
      <c r="E130" s="16">
        <f t="shared" si="21"/>
        <v>3123.1</v>
      </c>
      <c r="F130" s="17">
        <f>F131</f>
        <v>3123.1</v>
      </c>
      <c r="G130" s="17">
        <f>G131</f>
        <v>0</v>
      </c>
      <c r="H130" s="16">
        <f t="shared" si="22"/>
        <v>3123.1</v>
      </c>
      <c r="I130" s="17">
        <f>I131</f>
        <v>3123.1</v>
      </c>
      <c r="J130" s="17">
        <f>J131</f>
        <v>0</v>
      </c>
    </row>
    <row r="131" spans="1:10" ht="89.25" customHeight="1" x14ac:dyDescent="0.2">
      <c r="A131" s="36" t="s">
        <v>61</v>
      </c>
      <c r="B131" s="15" t="s">
        <v>892</v>
      </c>
      <c r="C131" s="15"/>
      <c r="D131" s="15"/>
      <c r="E131" s="18">
        <f t="shared" si="21"/>
        <v>3123.1</v>
      </c>
      <c r="F131" s="19">
        <f>F132</f>
        <v>3123.1</v>
      </c>
      <c r="G131" s="18">
        <f>G132</f>
        <v>0</v>
      </c>
      <c r="H131" s="18">
        <f t="shared" si="22"/>
        <v>3123.1</v>
      </c>
      <c r="I131" s="19">
        <f>I132</f>
        <v>3123.1</v>
      </c>
      <c r="J131" s="18">
        <f>J132</f>
        <v>0</v>
      </c>
    </row>
    <row r="132" spans="1:10" ht="102.75" customHeight="1" x14ac:dyDescent="0.2">
      <c r="A132" s="15" t="s">
        <v>21</v>
      </c>
      <c r="B132" s="15" t="s">
        <v>892</v>
      </c>
      <c r="C132" s="15" t="s">
        <v>17</v>
      </c>
      <c r="D132" s="15" t="s">
        <v>11</v>
      </c>
      <c r="E132" s="18">
        <f t="shared" si="21"/>
        <v>3123.1</v>
      </c>
      <c r="F132" s="18">
        <v>3123.1</v>
      </c>
      <c r="G132" s="18"/>
      <c r="H132" s="18">
        <f t="shared" si="22"/>
        <v>3123.1</v>
      </c>
      <c r="I132" s="18">
        <v>3123.1</v>
      </c>
      <c r="J132" s="18"/>
    </row>
    <row r="133" spans="1:10" ht="101.25" customHeight="1" x14ac:dyDescent="0.2">
      <c r="A133" s="11" t="s">
        <v>273</v>
      </c>
      <c r="B133" s="11" t="s">
        <v>274</v>
      </c>
      <c r="C133" s="15"/>
      <c r="D133" s="15"/>
      <c r="E133" s="16">
        <f t="shared" si="21"/>
        <v>102352</v>
      </c>
      <c r="F133" s="17">
        <f>F134+F136</f>
        <v>0</v>
      </c>
      <c r="G133" s="17">
        <f>G134+G136</f>
        <v>102352</v>
      </c>
      <c r="H133" s="16">
        <f t="shared" si="22"/>
        <v>102352</v>
      </c>
      <c r="I133" s="17">
        <f>I134+I136</f>
        <v>0</v>
      </c>
      <c r="J133" s="17">
        <f>J134+J136</f>
        <v>102352</v>
      </c>
    </row>
    <row r="134" spans="1:10" ht="167.25" customHeight="1" x14ac:dyDescent="0.2">
      <c r="A134" s="36" t="s">
        <v>918</v>
      </c>
      <c r="B134" s="15" t="s">
        <v>275</v>
      </c>
      <c r="C134" s="15"/>
      <c r="D134" s="15"/>
      <c r="E134" s="18">
        <f t="shared" si="21"/>
        <v>16498</v>
      </c>
      <c r="F134" s="19">
        <f>F135</f>
        <v>0</v>
      </c>
      <c r="G134" s="18">
        <f>G135</f>
        <v>16498</v>
      </c>
      <c r="H134" s="18">
        <f t="shared" si="22"/>
        <v>16498</v>
      </c>
      <c r="I134" s="19">
        <f>I135</f>
        <v>0</v>
      </c>
      <c r="J134" s="18">
        <f>J135</f>
        <v>16498</v>
      </c>
    </row>
    <row r="135" spans="1:10" ht="106.5" customHeight="1" x14ac:dyDescent="0.2">
      <c r="A135" s="15" t="s">
        <v>21</v>
      </c>
      <c r="B135" s="15" t="s">
        <v>275</v>
      </c>
      <c r="C135" s="15" t="s">
        <v>17</v>
      </c>
      <c r="D135" s="15" t="s">
        <v>27</v>
      </c>
      <c r="E135" s="18">
        <f t="shared" si="21"/>
        <v>16498</v>
      </c>
      <c r="F135" s="19"/>
      <c r="G135" s="18">
        <v>16498</v>
      </c>
      <c r="H135" s="18">
        <f t="shared" si="22"/>
        <v>16498</v>
      </c>
      <c r="I135" s="19"/>
      <c r="J135" s="18">
        <v>16498</v>
      </c>
    </row>
    <row r="136" spans="1:10" ht="155.25" customHeight="1" x14ac:dyDescent="0.2">
      <c r="A136" s="15" t="s">
        <v>997</v>
      </c>
      <c r="B136" s="15" t="s">
        <v>998</v>
      </c>
      <c r="C136" s="15"/>
      <c r="D136" s="15"/>
      <c r="E136" s="18">
        <f>F136+G136</f>
        <v>85854</v>
      </c>
      <c r="F136" s="18">
        <f>F137</f>
        <v>0</v>
      </c>
      <c r="G136" s="18">
        <f>G137</f>
        <v>85854</v>
      </c>
      <c r="H136" s="18">
        <f>I136+J136</f>
        <v>85854</v>
      </c>
      <c r="I136" s="18">
        <f>I137</f>
        <v>0</v>
      </c>
      <c r="J136" s="18">
        <f>J137</f>
        <v>85854</v>
      </c>
    </row>
    <row r="137" spans="1:10" ht="114" customHeight="1" x14ac:dyDescent="0.2">
      <c r="A137" s="15" t="s">
        <v>21</v>
      </c>
      <c r="B137" s="15" t="s">
        <v>998</v>
      </c>
      <c r="C137" s="15" t="s">
        <v>17</v>
      </c>
      <c r="D137" s="15" t="s">
        <v>27</v>
      </c>
      <c r="E137" s="18">
        <f>F137+G137</f>
        <v>85854</v>
      </c>
      <c r="F137" s="18"/>
      <c r="G137" s="18">
        <v>85854</v>
      </c>
      <c r="H137" s="18">
        <f>I137+J137</f>
        <v>85854</v>
      </c>
      <c r="I137" s="18"/>
      <c r="J137" s="18">
        <v>85854</v>
      </c>
    </row>
    <row r="138" spans="1:10" ht="401.45" customHeight="1" x14ac:dyDescent="0.2">
      <c r="A138" s="38" t="s">
        <v>678</v>
      </c>
      <c r="B138" s="11" t="s">
        <v>276</v>
      </c>
      <c r="C138" s="15"/>
      <c r="D138" s="15"/>
      <c r="E138" s="16">
        <f t="shared" si="21"/>
        <v>4616</v>
      </c>
      <c r="F138" s="17">
        <f>F139+F141</f>
        <v>35.700000000000003</v>
      </c>
      <c r="G138" s="16">
        <f>G139+G141</f>
        <v>4580.3</v>
      </c>
      <c r="H138" s="16">
        <f t="shared" si="22"/>
        <v>4854.8999999999996</v>
      </c>
      <c r="I138" s="17">
        <f>I139+I141</f>
        <v>35.700000000000003</v>
      </c>
      <c r="J138" s="16">
        <f>J139+J141</f>
        <v>4819.2</v>
      </c>
    </row>
    <row r="139" spans="1:10" ht="90" customHeight="1" x14ac:dyDescent="0.2">
      <c r="A139" s="36" t="s">
        <v>61</v>
      </c>
      <c r="B139" s="15" t="s">
        <v>893</v>
      </c>
      <c r="C139" s="15"/>
      <c r="D139" s="15"/>
      <c r="E139" s="18">
        <f t="shared" si="21"/>
        <v>35.700000000000003</v>
      </c>
      <c r="F139" s="19">
        <f>F140</f>
        <v>35.700000000000003</v>
      </c>
      <c r="G139" s="18">
        <f>G140</f>
        <v>0</v>
      </c>
      <c r="H139" s="18">
        <f t="shared" si="22"/>
        <v>35.700000000000003</v>
      </c>
      <c r="I139" s="19">
        <f>I140</f>
        <v>35.700000000000003</v>
      </c>
      <c r="J139" s="18">
        <f>J140</f>
        <v>0</v>
      </c>
    </row>
    <row r="140" spans="1:10" ht="102.75" customHeight="1" x14ac:dyDescent="0.2">
      <c r="A140" s="15" t="s">
        <v>21</v>
      </c>
      <c r="B140" s="15" t="s">
        <v>893</v>
      </c>
      <c r="C140" s="15" t="s">
        <v>17</v>
      </c>
      <c r="D140" s="15" t="s">
        <v>11</v>
      </c>
      <c r="E140" s="18">
        <f t="shared" si="21"/>
        <v>35.700000000000003</v>
      </c>
      <c r="F140" s="18">
        <v>35.700000000000003</v>
      </c>
      <c r="G140" s="18"/>
      <c r="H140" s="18">
        <f t="shared" si="22"/>
        <v>35.700000000000003</v>
      </c>
      <c r="I140" s="18">
        <v>35.700000000000003</v>
      </c>
      <c r="J140" s="18"/>
    </row>
    <row r="141" spans="1:10" ht="239.25" customHeight="1" x14ac:dyDescent="0.2">
      <c r="A141" s="36" t="s">
        <v>648</v>
      </c>
      <c r="B141" s="15" t="s">
        <v>277</v>
      </c>
      <c r="C141" s="15"/>
      <c r="D141" s="15"/>
      <c r="E141" s="18">
        <f t="shared" si="21"/>
        <v>4580.3</v>
      </c>
      <c r="F141" s="19">
        <f>F142</f>
        <v>0</v>
      </c>
      <c r="G141" s="18">
        <f>G142</f>
        <v>4580.3</v>
      </c>
      <c r="H141" s="18">
        <f t="shared" si="22"/>
        <v>4819.2</v>
      </c>
      <c r="I141" s="19">
        <f>I142</f>
        <v>0</v>
      </c>
      <c r="J141" s="18">
        <f>J142</f>
        <v>4819.2</v>
      </c>
    </row>
    <row r="142" spans="1:10" ht="108" customHeight="1" x14ac:dyDescent="0.2">
      <c r="A142" s="15" t="s">
        <v>21</v>
      </c>
      <c r="B142" s="15" t="s">
        <v>277</v>
      </c>
      <c r="C142" s="15" t="s">
        <v>17</v>
      </c>
      <c r="D142" s="15" t="s">
        <v>11</v>
      </c>
      <c r="E142" s="18">
        <f t="shared" si="21"/>
        <v>4580.3</v>
      </c>
      <c r="F142" s="19"/>
      <c r="G142" s="18">
        <v>4580.3</v>
      </c>
      <c r="H142" s="18">
        <f t="shared" si="22"/>
        <v>4819.2</v>
      </c>
      <c r="I142" s="19"/>
      <c r="J142" s="18">
        <v>4819.2</v>
      </c>
    </row>
    <row r="143" spans="1:10" ht="66" customHeight="1" x14ac:dyDescent="0.2">
      <c r="A143" s="38" t="s">
        <v>876</v>
      </c>
      <c r="B143" s="11" t="s">
        <v>878</v>
      </c>
      <c r="C143" s="15"/>
      <c r="D143" s="15"/>
      <c r="E143" s="16">
        <f t="shared" si="21"/>
        <v>2648.8</v>
      </c>
      <c r="F143" s="17">
        <f>F144</f>
        <v>264.89999999999998</v>
      </c>
      <c r="G143" s="17">
        <f>G144</f>
        <v>2383.9</v>
      </c>
      <c r="H143" s="16">
        <f t="shared" si="22"/>
        <v>0</v>
      </c>
      <c r="I143" s="17">
        <f>I144</f>
        <v>0</v>
      </c>
      <c r="J143" s="17">
        <f>J144</f>
        <v>0</v>
      </c>
    </row>
    <row r="144" spans="1:10" ht="138.75" customHeight="1" x14ac:dyDescent="0.2">
      <c r="A144" s="15" t="s">
        <v>877</v>
      </c>
      <c r="B144" s="15" t="s">
        <v>879</v>
      </c>
      <c r="C144" s="15"/>
      <c r="D144" s="15"/>
      <c r="E144" s="18">
        <f t="shared" si="21"/>
        <v>2648.8</v>
      </c>
      <c r="F144" s="18">
        <f>F145</f>
        <v>264.89999999999998</v>
      </c>
      <c r="G144" s="18">
        <f>G145</f>
        <v>2383.9</v>
      </c>
      <c r="H144" s="18">
        <f t="shared" si="22"/>
        <v>0</v>
      </c>
      <c r="I144" s="18">
        <f>I145</f>
        <v>0</v>
      </c>
      <c r="J144" s="18">
        <f>J145</f>
        <v>0</v>
      </c>
    </row>
    <row r="145" spans="1:10" ht="64.5" customHeight="1" x14ac:dyDescent="0.2">
      <c r="A145" s="15" t="s">
        <v>23</v>
      </c>
      <c r="B145" s="15" t="s">
        <v>879</v>
      </c>
      <c r="C145" s="15" t="s">
        <v>16</v>
      </c>
      <c r="D145" s="15" t="s">
        <v>27</v>
      </c>
      <c r="E145" s="18">
        <f t="shared" si="21"/>
        <v>2648.8</v>
      </c>
      <c r="F145" s="18">
        <f>264.2+0.7</f>
        <v>264.89999999999998</v>
      </c>
      <c r="G145" s="18">
        <f>2377.6+6.3</f>
        <v>2383.9</v>
      </c>
      <c r="H145" s="18">
        <f>I145+J145</f>
        <v>0</v>
      </c>
      <c r="I145" s="18"/>
      <c r="J145" s="18"/>
    </row>
    <row r="146" spans="1:10" ht="69.75" customHeight="1" x14ac:dyDescent="0.2">
      <c r="A146" s="41" t="s">
        <v>278</v>
      </c>
      <c r="B146" s="11" t="s">
        <v>279</v>
      </c>
      <c r="C146" s="15"/>
      <c r="D146" s="15"/>
      <c r="E146" s="16">
        <f t="shared" si="21"/>
        <v>500847.99999999994</v>
      </c>
      <c r="F146" s="16">
        <f>F147+F150+F153+F160+F163+F166+F178+F172+F169+F175+F181</f>
        <v>469031.99999999994</v>
      </c>
      <c r="G146" s="16">
        <f>G147+G150+G153+G160+G163+G166+G178+G172+G169+G175+G181</f>
        <v>31816</v>
      </c>
      <c r="H146" s="16">
        <f t="shared" si="22"/>
        <v>481065.9</v>
      </c>
      <c r="I146" s="16">
        <f>I147+I150+I153+I160+I163+I166+I178+I172+I169+I175+I181</f>
        <v>479224.9</v>
      </c>
      <c r="J146" s="16">
        <f>J147+J150+J153+J160+J163+J166+J178+J172+J169+J175+J181</f>
        <v>1841</v>
      </c>
    </row>
    <row r="147" spans="1:10" ht="174" customHeight="1" x14ac:dyDescent="0.2">
      <c r="A147" s="38" t="s">
        <v>679</v>
      </c>
      <c r="B147" s="11" t="s">
        <v>280</v>
      </c>
      <c r="C147" s="15"/>
      <c r="D147" s="15"/>
      <c r="E147" s="16">
        <f t="shared" si="21"/>
        <v>5942.6</v>
      </c>
      <c r="F147" s="17">
        <f>F148</f>
        <v>5942.6</v>
      </c>
      <c r="G147" s="16">
        <f>G148</f>
        <v>0</v>
      </c>
      <c r="H147" s="16">
        <f t="shared" si="22"/>
        <v>6009.5</v>
      </c>
      <c r="I147" s="17">
        <f>I148</f>
        <v>6009.5</v>
      </c>
      <c r="J147" s="16">
        <f>J148</f>
        <v>0</v>
      </c>
    </row>
    <row r="148" spans="1:10" ht="86.25" customHeight="1" x14ac:dyDescent="0.2">
      <c r="A148" s="36" t="s">
        <v>61</v>
      </c>
      <c r="B148" s="15" t="s">
        <v>281</v>
      </c>
      <c r="C148" s="15"/>
      <c r="D148" s="15"/>
      <c r="E148" s="18">
        <f t="shared" si="21"/>
        <v>5942.6</v>
      </c>
      <c r="F148" s="19">
        <f>F149</f>
        <v>5942.6</v>
      </c>
      <c r="G148" s="18">
        <f>G149</f>
        <v>0</v>
      </c>
      <c r="H148" s="18">
        <f t="shared" si="22"/>
        <v>6009.5</v>
      </c>
      <c r="I148" s="19">
        <f>I149</f>
        <v>6009.5</v>
      </c>
      <c r="J148" s="18">
        <f>J149</f>
        <v>0</v>
      </c>
    </row>
    <row r="149" spans="1:10" ht="97.5" customHeight="1" x14ac:dyDescent="0.2">
      <c r="A149" s="15" t="s">
        <v>21</v>
      </c>
      <c r="B149" s="15" t="s">
        <v>281</v>
      </c>
      <c r="C149" s="15" t="s">
        <v>17</v>
      </c>
      <c r="D149" s="15" t="s">
        <v>596</v>
      </c>
      <c r="E149" s="18">
        <f t="shared" si="21"/>
        <v>5942.6</v>
      </c>
      <c r="F149" s="18">
        <v>5942.6</v>
      </c>
      <c r="G149" s="18"/>
      <c r="H149" s="18">
        <f t="shared" si="22"/>
        <v>6009.5</v>
      </c>
      <c r="I149" s="18">
        <v>6009.5</v>
      </c>
      <c r="J149" s="18"/>
    </row>
    <row r="150" spans="1:10" ht="174.6" customHeight="1" x14ac:dyDescent="0.2">
      <c r="A150" s="35" t="s">
        <v>680</v>
      </c>
      <c r="B150" s="11" t="s">
        <v>282</v>
      </c>
      <c r="C150" s="15"/>
      <c r="D150" s="15"/>
      <c r="E150" s="16">
        <f t="shared" si="21"/>
        <v>289911</v>
      </c>
      <c r="F150" s="17">
        <f>F151</f>
        <v>289911</v>
      </c>
      <c r="G150" s="16">
        <f>G151</f>
        <v>0</v>
      </c>
      <c r="H150" s="16">
        <f t="shared" si="22"/>
        <v>300799</v>
      </c>
      <c r="I150" s="17">
        <f>I151</f>
        <v>300799</v>
      </c>
      <c r="J150" s="16">
        <f>J151</f>
        <v>0</v>
      </c>
    </row>
    <row r="151" spans="1:10" ht="85.5" customHeight="1" x14ac:dyDescent="0.2">
      <c r="A151" s="42" t="s">
        <v>61</v>
      </c>
      <c r="B151" s="15" t="s">
        <v>283</v>
      </c>
      <c r="C151" s="15"/>
      <c r="D151" s="15"/>
      <c r="E151" s="18">
        <f t="shared" si="21"/>
        <v>289911</v>
      </c>
      <c r="F151" s="19">
        <f>F152</f>
        <v>289911</v>
      </c>
      <c r="G151" s="18">
        <f>G152</f>
        <v>0</v>
      </c>
      <c r="H151" s="18">
        <f t="shared" si="22"/>
        <v>300799</v>
      </c>
      <c r="I151" s="19">
        <f>I152</f>
        <v>300799</v>
      </c>
      <c r="J151" s="18">
        <f>J152</f>
        <v>0</v>
      </c>
    </row>
    <row r="152" spans="1:10" ht="104.25" customHeight="1" x14ac:dyDescent="0.2">
      <c r="A152" s="15" t="s">
        <v>21</v>
      </c>
      <c r="B152" s="15" t="s">
        <v>283</v>
      </c>
      <c r="C152" s="15" t="s">
        <v>17</v>
      </c>
      <c r="D152" s="15" t="s">
        <v>596</v>
      </c>
      <c r="E152" s="18">
        <f t="shared" si="21"/>
        <v>289911</v>
      </c>
      <c r="F152" s="43">
        <v>289911</v>
      </c>
      <c r="G152" s="18"/>
      <c r="H152" s="18">
        <f t="shared" si="22"/>
        <v>300799</v>
      </c>
      <c r="I152" s="43">
        <f>299411-0.1+1388.1</f>
        <v>300799</v>
      </c>
      <c r="J152" s="18"/>
    </row>
    <row r="153" spans="1:10" ht="112.5" customHeight="1" x14ac:dyDescent="0.2">
      <c r="A153" s="11" t="s">
        <v>964</v>
      </c>
      <c r="B153" s="11" t="s">
        <v>966</v>
      </c>
      <c r="C153" s="15"/>
      <c r="D153" s="11"/>
      <c r="E153" s="16">
        <f t="shared" si="21"/>
        <v>35618.300000000003</v>
      </c>
      <c r="F153" s="18">
        <f>F154+F156+F158</f>
        <v>5640.3</v>
      </c>
      <c r="G153" s="18">
        <f>G154+G156+G158</f>
        <v>29978</v>
      </c>
      <c r="H153" s="16">
        <f t="shared" si="22"/>
        <v>3795.8</v>
      </c>
      <c r="I153" s="18">
        <f>I154+I156+I158</f>
        <v>3795.8</v>
      </c>
      <c r="J153" s="18">
        <f>J154+J156+J158</f>
        <v>0</v>
      </c>
    </row>
    <row r="154" spans="1:10" ht="33" x14ac:dyDescent="0.2">
      <c r="A154" s="15" t="s">
        <v>57</v>
      </c>
      <c r="B154" s="15" t="s">
        <v>967</v>
      </c>
      <c r="C154" s="15"/>
      <c r="D154" s="15"/>
      <c r="E154" s="18">
        <f t="shared" si="21"/>
        <v>600</v>
      </c>
      <c r="F154" s="18">
        <f>F155</f>
        <v>600</v>
      </c>
      <c r="G154" s="18">
        <f>G155</f>
        <v>0</v>
      </c>
      <c r="H154" s="18">
        <f t="shared" si="22"/>
        <v>600</v>
      </c>
      <c r="I154" s="18">
        <f>I155</f>
        <v>600</v>
      </c>
      <c r="J154" s="18">
        <f>J155</f>
        <v>0</v>
      </c>
    </row>
    <row r="155" spans="1:10" ht="68.25" customHeight="1" x14ac:dyDescent="0.2">
      <c r="A155" s="15" t="s">
        <v>23</v>
      </c>
      <c r="B155" s="15" t="s">
        <v>967</v>
      </c>
      <c r="C155" s="15" t="s">
        <v>16</v>
      </c>
      <c r="D155" s="15" t="s">
        <v>596</v>
      </c>
      <c r="E155" s="18">
        <f t="shared" si="21"/>
        <v>600</v>
      </c>
      <c r="F155" s="18">
        <v>600</v>
      </c>
      <c r="G155" s="18"/>
      <c r="H155" s="18">
        <f t="shared" si="22"/>
        <v>600</v>
      </c>
      <c r="I155" s="18">
        <v>600</v>
      </c>
      <c r="J155" s="18"/>
    </row>
    <row r="156" spans="1:10" ht="144.75" customHeight="1" x14ac:dyDescent="0.2">
      <c r="A156" s="15" t="s">
        <v>965</v>
      </c>
      <c r="B156" s="15" t="s">
        <v>855</v>
      </c>
      <c r="C156" s="15"/>
      <c r="D156" s="15"/>
      <c r="E156" s="18">
        <f t="shared" si="21"/>
        <v>29978</v>
      </c>
      <c r="F156" s="18">
        <f>F157</f>
        <v>0</v>
      </c>
      <c r="G156" s="18">
        <f>G157</f>
        <v>29978</v>
      </c>
      <c r="H156" s="18">
        <f t="shared" si="22"/>
        <v>0</v>
      </c>
      <c r="I156" s="18">
        <f>I157</f>
        <v>0</v>
      </c>
      <c r="J156" s="18">
        <f>J157</f>
        <v>0</v>
      </c>
    </row>
    <row r="157" spans="1:10" ht="62.25" customHeight="1" x14ac:dyDescent="0.2">
      <c r="A157" s="15" t="s">
        <v>23</v>
      </c>
      <c r="B157" s="15" t="s">
        <v>855</v>
      </c>
      <c r="C157" s="15" t="s">
        <v>16</v>
      </c>
      <c r="D157" s="15" t="s">
        <v>596</v>
      </c>
      <c r="E157" s="18">
        <f t="shared" si="21"/>
        <v>29978</v>
      </c>
      <c r="F157" s="18"/>
      <c r="G157" s="67">
        <f>54247.6-8886-15383.6</f>
        <v>29978</v>
      </c>
      <c r="H157" s="18">
        <f t="shared" si="22"/>
        <v>0</v>
      </c>
      <c r="I157" s="18"/>
      <c r="J157" s="18">
        <f>28762.3-28762.3</f>
        <v>0</v>
      </c>
    </row>
    <row r="158" spans="1:10" ht="139.5" customHeight="1" x14ac:dyDescent="0.2">
      <c r="A158" s="15" t="s">
        <v>965</v>
      </c>
      <c r="B158" s="15" t="s">
        <v>856</v>
      </c>
      <c r="C158" s="15"/>
      <c r="D158" s="15"/>
      <c r="E158" s="18">
        <f t="shared" si="21"/>
        <v>5040.3</v>
      </c>
      <c r="F158" s="18">
        <f>F159</f>
        <v>5040.3</v>
      </c>
      <c r="G158" s="18">
        <f>G159</f>
        <v>0</v>
      </c>
      <c r="H158" s="18">
        <f t="shared" si="22"/>
        <v>3195.8</v>
      </c>
      <c r="I158" s="18">
        <f>I159</f>
        <v>3195.8</v>
      </c>
      <c r="J158" s="18">
        <f>J159</f>
        <v>0</v>
      </c>
    </row>
    <row r="159" spans="1:10" ht="62.25" customHeight="1" x14ac:dyDescent="0.2">
      <c r="A159" s="15" t="s">
        <v>23</v>
      </c>
      <c r="B159" s="15" t="s">
        <v>856</v>
      </c>
      <c r="C159" s="15" t="s">
        <v>16</v>
      </c>
      <c r="D159" s="15" t="s">
        <v>596</v>
      </c>
      <c r="E159" s="18">
        <f t="shared" si="21"/>
        <v>5040.3</v>
      </c>
      <c r="F159" s="67">
        <f>1709.3+4318-987</f>
        <v>5040.3</v>
      </c>
      <c r="G159" s="18"/>
      <c r="H159" s="18">
        <f t="shared" si="22"/>
        <v>3195.8</v>
      </c>
      <c r="I159" s="18">
        <v>3195.8</v>
      </c>
      <c r="J159" s="18"/>
    </row>
    <row r="160" spans="1:10" ht="174.75" customHeight="1" x14ac:dyDescent="0.2">
      <c r="A160" s="11" t="s">
        <v>284</v>
      </c>
      <c r="B160" s="11" t="s">
        <v>285</v>
      </c>
      <c r="C160" s="15"/>
      <c r="D160" s="15"/>
      <c r="E160" s="16">
        <f t="shared" ref="E160:E207" si="23">F160+G160</f>
        <v>1415</v>
      </c>
      <c r="F160" s="17">
        <f>F161</f>
        <v>1415</v>
      </c>
      <c r="G160" s="16">
        <f>G161</f>
        <v>0</v>
      </c>
      <c r="H160" s="16">
        <f t="shared" si="22"/>
        <v>1415</v>
      </c>
      <c r="I160" s="17">
        <f>I161</f>
        <v>1415</v>
      </c>
      <c r="J160" s="16">
        <f>J161</f>
        <v>0</v>
      </c>
    </row>
    <row r="161" spans="1:10" ht="39" customHeight="1" x14ac:dyDescent="0.2">
      <c r="A161" s="36" t="s">
        <v>69</v>
      </c>
      <c r="B161" s="15" t="s">
        <v>286</v>
      </c>
      <c r="C161" s="15"/>
      <c r="D161" s="15"/>
      <c r="E161" s="18">
        <f t="shared" si="23"/>
        <v>1415</v>
      </c>
      <c r="F161" s="19">
        <f>F162</f>
        <v>1415</v>
      </c>
      <c r="G161" s="18">
        <f>G162</f>
        <v>0</v>
      </c>
      <c r="H161" s="18">
        <f t="shared" si="22"/>
        <v>1415</v>
      </c>
      <c r="I161" s="19">
        <f>I162</f>
        <v>1415</v>
      </c>
      <c r="J161" s="18">
        <f>J162</f>
        <v>0</v>
      </c>
    </row>
    <row r="162" spans="1:10" ht="95.25" customHeight="1" x14ac:dyDescent="0.2">
      <c r="A162" s="15" t="s">
        <v>21</v>
      </c>
      <c r="B162" s="15" t="s">
        <v>286</v>
      </c>
      <c r="C162" s="15" t="s">
        <v>17</v>
      </c>
      <c r="D162" s="15" t="s">
        <v>596</v>
      </c>
      <c r="E162" s="18">
        <f t="shared" si="23"/>
        <v>1415</v>
      </c>
      <c r="F162" s="18">
        <v>1415</v>
      </c>
      <c r="G162" s="18"/>
      <c r="H162" s="18">
        <f t="shared" si="22"/>
        <v>1415</v>
      </c>
      <c r="I162" s="18">
        <v>1415</v>
      </c>
      <c r="J162" s="18"/>
    </row>
    <row r="163" spans="1:10" ht="124.9" customHeight="1" x14ac:dyDescent="0.2">
      <c r="A163" s="11" t="s">
        <v>681</v>
      </c>
      <c r="B163" s="11" t="s">
        <v>287</v>
      </c>
      <c r="C163" s="15"/>
      <c r="D163" s="15"/>
      <c r="E163" s="16">
        <f t="shared" si="23"/>
        <v>22364.799999999999</v>
      </c>
      <c r="F163" s="17">
        <f>F164</f>
        <v>22364.799999999999</v>
      </c>
      <c r="G163" s="16">
        <f>G164</f>
        <v>0</v>
      </c>
      <c r="H163" s="16">
        <f t="shared" si="22"/>
        <v>23197.200000000001</v>
      </c>
      <c r="I163" s="17">
        <f>I164</f>
        <v>23197.200000000001</v>
      </c>
      <c r="J163" s="16">
        <f>J164</f>
        <v>0</v>
      </c>
    </row>
    <row r="164" spans="1:10" ht="80.25" customHeight="1" x14ac:dyDescent="0.2">
      <c r="A164" s="36" t="s">
        <v>61</v>
      </c>
      <c r="B164" s="15" t="s">
        <v>288</v>
      </c>
      <c r="C164" s="15"/>
      <c r="D164" s="15"/>
      <c r="E164" s="18">
        <f t="shared" si="23"/>
        <v>22364.799999999999</v>
      </c>
      <c r="F164" s="19">
        <f>F165</f>
        <v>22364.799999999999</v>
      </c>
      <c r="G164" s="18">
        <f>G165</f>
        <v>0</v>
      </c>
      <c r="H164" s="18">
        <f t="shared" si="22"/>
        <v>23197.200000000001</v>
      </c>
      <c r="I164" s="19">
        <f>I165</f>
        <v>23197.200000000001</v>
      </c>
      <c r="J164" s="18">
        <f>J165</f>
        <v>0</v>
      </c>
    </row>
    <row r="165" spans="1:10" ht="93" customHeight="1" x14ac:dyDescent="0.2">
      <c r="A165" s="15" t="s">
        <v>21</v>
      </c>
      <c r="B165" s="15" t="s">
        <v>288</v>
      </c>
      <c r="C165" s="15" t="s">
        <v>17</v>
      </c>
      <c r="D165" s="15" t="s">
        <v>596</v>
      </c>
      <c r="E165" s="18">
        <f t="shared" si="23"/>
        <v>22364.799999999999</v>
      </c>
      <c r="F165" s="18">
        <v>22364.799999999999</v>
      </c>
      <c r="G165" s="18"/>
      <c r="H165" s="18">
        <f t="shared" si="22"/>
        <v>23197.200000000001</v>
      </c>
      <c r="I165" s="18">
        <v>23197.200000000001</v>
      </c>
      <c r="J165" s="18"/>
    </row>
    <row r="166" spans="1:10" ht="189" customHeight="1" x14ac:dyDescent="0.2">
      <c r="A166" s="11" t="s">
        <v>682</v>
      </c>
      <c r="B166" s="11" t="s">
        <v>289</v>
      </c>
      <c r="C166" s="15"/>
      <c r="D166" s="15"/>
      <c r="E166" s="16">
        <f t="shared" si="23"/>
        <v>6856.3</v>
      </c>
      <c r="F166" s="17">
        <f>F167</f>
        <v>6856.3</v>
      </c>
      <c r="G166" s="16">
        <f>G167</f>
        <v>0</v>
      </c>
      <c r="H166" s="16">
        <f t="shared" si="22"/>
        <v>7106.4</v>
      </c>
      <c r="I166" s="17">
        <f>I167</f>
        <v>7106.4</v>
      </c>
      <c r="J166" s="16">
        <f>J167</f>
        <v>0</v>
      </c>
    </row>
    <row r="167" spans="1:10" ht="88.5" customHeight="1" x14ac:dyDescent="0.2">
      <c r="A167" s="36" t="s">
        <v>61</v>
      </c>
      <c r="B167" s="15" t="s">
        <v>290</v>
      </c>
      <c r="C167" s="11"/>
      <c r="D167" s="11"/>
      <c r="E167" s="18">
        <f t="shared" si="23"/>
        <v>6856.3</v>
      </c>
      <c r="F167" s="19">
        <f>F168</f>
        <v>6856.3</v>
      </c>
      <c r="G167" s="18">
        <f>G168</f>
        <v>0</v>
      </c>
      <c r="H167" s="18">
        <f t="shared" si="22"/>
        <v>7106.4</v>
      </c>
      <c r="I167" s="19">
        <f>I168</f>
        <v>7106.4</v>
      </c>
      <c r="J167" s="18">
        <f>J168</f>
        <v>0</v>
      </c>
    </row>
    <row r="168" spans="1:10" ht="104.25" customHeight="1" x14ac:dyDescent="0.2">
      <c r="A168" s="15" t="s">
        <v>21</v>
      </c>
      <c r="B168" s="15" t="s">
        <v>290</v>
      </c>
      <c r="C168" s="15" t="s">
        <v>17</v>
      </c>
      <c r="D168" s="15" t="s">
        <v>31</v>
      </c>
      <c r="E168" s="18">
        <f t="shared" si="23"/>
        <v>6856.3</v>
      </c>
      <c r="F168" s="18">
        <v>6856.3</v>
      </c>
      <c r="G168" s="18"/>
      <c r="H168" s="18">
        <f t="shared" si="22"/>
        <v>7106.4</v>
      </c>
      <c r="I168" s="18">
        <v>7106.4</v>
      </c>
      <c r="J168" s="18"/>
    </row>
    <row r="169" spans="1:10" ht="186" customHeight="1" x14ac:dyDescent="0.2">
      <c r="A169" s="41" t="s">
        <v>734</v>
      </c>
      <c r="B169" s="11" t="s">
        <v>736</v>
      </c>
      <c r="C169" s="11"/>
      <c r="D169" s="15"/>
      <c r="E169" s="16">
        <f t="shared" si="23"/>
        <v>306</v>
      </c>
      <c r="F169" s="17">
        <f>F170</f>
        <v>306</v>
      </c>
      <c r="G169" s="17">
        <f>G170</f>
        <v>0</v>
      </c>
      <c r="H169" s="16">
        <f t="shared" si="22"/>
        <v>306</v>
      </c>
      <c r="I169" s="17">
        <f>I170</f>
        <v>306</v>
      </c>
      <c r="J169" s="17">
        <f>J170</f>
        <v>0</v>
      </c>
    </row>
    <row r="170" spans="1:10" ht="150" customHeight="1" x14ac:dyDescent="0.2">
      <c r="A170" s="42" t="s">
        <v>735</v>
      </c>
      <c r="B170" s="15" t="s">
        <v>737</v>
      </c>
      <c r="C170" s="15"/>
      <c r="D170" s="15"/>
      <c r="E170" s="18">
        <f t="shared" si="23"/>
        <v>306</v>
      </c>
      <c r="F170" s="19">
        <f>F171</f>
        <v>306</v>
      </c>
      <c r="G170" s="19">
        <f>G171</f>
        <v>0</v>
      </c>
      <c r="H170" s="18">
        <f t="shared" si="22"/>
        <v>306</v>
      </c>
      <c r="I170" s="19">
        <f>I171</f>
        <v>306</v>
      </c>
      <c r="J170" s="19">
        <f>J171</f>
        <v>0</v>
      </c>
    </row>
    <row r="171" spans="1:10" ht="57" customHeight="1" x14ac:dyDescent="0.2">
      <c r="A171" s="36" t="s">
        <v>30</v>
      </c>
      <c r="B171" s="15" t="s">
        <v>737</v>
      </c>
      <c r="C171" s="15" t="s">
        <v>19</v>
      </c>
      <c r="D171" s="15" t="s">
        <v>596</v>
      </c>
      <c r="E171" s="18">
        <f t="shared" si="23"/>
        <v>306</v>
      </c>
      <c r="F171" s="19">
        <v>306</v>
      </c>
      <c r="G171" s="18"/>
      <c r="H171" s="18">
        <f t="shared" si="22"/>
        <v>306</v>
      </c>
      <c r="I171" s="19">
        <v>306</v>
      </c>
      <c r="J171" s="18"/>
    </row>
    <row r="172" spans="1:10" ht="256.14999999999998" customHeight="1" x14ac:dyDescent="0.2">
      <c r="A172" s="38" t="s">
        <v>732</v>
      </c>
      <c r="B172" s="11" t="s">
        <v>733</v>
      </c>
      <c r="C172" s="15"/>
      <c r="D172" s="15"/>
      <c r="E172" s="16">
        <f t="shared" si="23"/>
        <v>1235</v>
      </c>
      <c r="F172" s="17">
        <f>F173</f>
        <v>1235</v>
      </c>
      <c r="G172" s="18">
        <f>G173</f>
        <v>0</v>
      </c>
      <c r="H172" s="16">
        <f t="shared" si="22"/>
        <v>1235</v>
      </c>
      <c r="I172" s="17">
        <f>I173</f>
        <v>1235</v>
      </c>
      <c r="J172" s="18">
        <f>J173</f>
        <v>0</v>
      </c>
    </row>
    <row r="173" spans="1:10" ht="87.75" customHeight="1" x14ac:dyDescent="0.2">
      <c r="A173" s="36" t="s">
        <v>61</v>
      </c>
      <c r="B173" s="15" t="s">
        <v>888</v>
      </c>
      <c r="C173" s="15"/>
      <c r="D173" s="15"/>
      <c r="E173" s="18">
        <f t="shared" si="23"/>
        <v>1235</v>
      </c>
      <c r="F173" s="19">
        <f>F174</f>
        <v>1235</v>
      </c>
      <c r="G173" s="18">
        <f>G174</f>
        <v>0</v>
      </c>
      <c r="H173" s="18">
        <f t="shared" si="22"/>
        <v>1235</v>
      </c>
      <c r="I173" s="19">
        <f>I174</f>
        <v>1235</v>
      </c>
      <c r="J173" s="18">
        <f>J174</f>
        <v>0</v>
      </c>
    </row>
    <row r="174" spans="1:10" ht="111" customHeight="1" x14ac:dyDescent="0.2">
      <c r="A174" s="36" t="s">
        <v>21</v>
      </c>
      <c r="B174" s="15" t="s">
        <v>888</v>
      </c>
      <c r="C174" s="15" t="s">
        <v>17</v>
      </c>
      <c r="D174" s="15" t="s">
        <v>11</v>
      </c>
      <c r="E174" s="18">
        <f t="shared" si="23"/>
        <v>1235</v>
      </c>
      <c r="F174" s="18">
        <v>1235</v>
      </c>
      <c r="G174" s="18"/>
      <c r="H174" s="18">
        <f t="shared" si="22"/>
        <v>1235</v>
      </c>
      <c r="I174" s="18">
        <v>1235</v>
      </c>
      <c r="J174" s="18"/>
    </row>
    <row r="175" spans="1:10" ht="237" customHeight="1" x14ac:dyDescent="0.2">
      <c r="A175" s="38" t="s">
        <v>951</v>
      </c>
      <c r="B175" s="11" t="s">
        <v>953</v>
      </c>
      <c r="C175" s="15"/>
      <c r="D175" s="15"/>
      <c r="E175" s="16">
        <f t="shared" si="23"/>
        <v>1750</v>
      </c>
      <c r="F175" s="16">
        <f>F176</f>
        <v>0</v>
      </c>
      <c r="G175" s="16">
        <f>G176</f>
        <v>1750</v>
      </c>
      <c r="H175" s="16">
        <f t="shared" si="22"/>
        <v>1750</v>
      </c>
      <c r="I175" s="16">
        <f>I176</f>
        <v>0</v>
      </c>
      <c r="J175" s="16">
        <f>J176</f>
        <v>1750</v>
      </c>
    </row>
    <row r="176" spans="1:10" ht="225.75" customHeight="1" x14ac:dyDescent="0.2">
      <c r="A176" s="36" t="s">
        <v>952</v>
      </c>
      <c r="B176" s="15" t="s">
        <v>954</v>
      </c>
      <c r="C176" s="15"/>
      <c r="D176" s="15"/>
      <c r="E176" s="18">
        <f t="shared" si="23"/>
        <v>1750</v>
      </c>
      <c r="F176" s="18">
        <f>F177</f>
        <v>0</v>
      </c>
      <c r="G176" s="18">
        <f>G177</f>
        <v>1750</v>
      </c>
      <c r="H176" s="18">
        <f t="shared" si="22"/>
        <v>1750</v>
      </c>
      <c r="I176" s="18">
        <f>I177</f>
        <v>0</v>
      </c>
      <c r="J176" s="18">
        <f>J177</f>
        <v>1750</v>
      </c>
    </row>
    <row r="177" spans="1:10" ht="111" customHeight="1" x14ac:dyDescent="0.2">
      <c r="A177" s="15" t="s">
        <v>21</v>
      </c>
      <c r="B177" s="15" t="s">
        <v>954</v>
      </c>
      <c r="C177" s="15" t="s">
        <v>17</v>
      </c>
      <c r="D177" s="15" t="s">
        <v>596</v>
      </c>
      <c r="E177" s="18">
        <f t="shared" si="23"/>
        <v>1750</v>
      </c>
      <c r="F177" s="18"/>
      <c r="G177" s="18">
        <v>1750</v>
      </c>
      <c r="H177" s="18">
        <f t="shared" si="22"/>
        <v>1750</v>
      </c>
      <c r="I177" s="18"/>
      <c r="J177" s="18">
        <v>1750</v>
      </c>
    </row>
    <row r="178" spans="1:10" ht="399" customHeight="1" x14ac:dyDescent="0.2">
      <c r="A178" s="38" t="s">
        <v>683</v>
      </c>
      <c r="B178" s="11" t="s">
        <v>291</v>
      </c>
      <c r="C178" s="15"/>
      <c r="D178" s="15"/>
      <c r="E178" s="16">
        <f t="shared" si="23"/>
        <v>88</v>
      </c>
      <c r="F178" s="17">
        <f>F179</f>
        <v>0</v>
      </c>
      <c r="G178" s="16">
        <f>G179+G181</f>
        <v>88</v>
      </c>
      <c r="H178" s="16">
        <f t="shared" si="22"/>
        <v>91</v>
      </c>
      <c r="I178" s="17">
        <f>I179</f>
        <v>0</v>
      </c>
      <c r="J178" s="16">
        <f>J179+J181</f>
        <v>91</v>
      </c>
    </row>
    <row r="179" spans="1:10" ht="239.25" customHeight="1" x14ac:dyDescent="0.2">
      <c r="A179" s="36" t="s">
        <v>648</v>
      </c>
      <c r="B179" s="15" t="s">
        <v>292</v>
      </c>
      <c r="C179" s="15"/>
      <c r="D179" s="15"/>
      <c r="E179" s="18">
        <f t="shared" si="23"/>
        <v>88</v>
      </c>
      <c r="F179" s="19">
        <f>F180</f>
        <v>0</v>
      </c>
      <c r="G179" s="18">
        <f>G180</f>
        <v>88</v>
      </c>
      <c r="H179" s="18">
        <f t="shared" si="22"/>
        <v>91</v>
      </c>
      <c r="I179" s="19">
        <f>I180</f>
        <v>0</v>
      </c>
      <c r="J179" s="18">
        <f>J180</f>
        <v>91</v>
      </c>
    </row>
    <row r="180" spans="1:10" ht="115.5" customHeight="1" x14ac:dyDescent="0.2">
      <c r="A180" s="36" t="s">
        <v>21</v>
      </c>
      <c r="B180" s="15" t="s">
        <v>292</v>
      </c>
      <c r="C180" s="15" t="s">
        <v>17</v>
      </c>
      <c r="D180" s="15" t="s">
        <v>11</v>
      </c>
      <c r="E180" s="18">
        <f t="shared" si="23"/>
        <v>88</v>
      </c>
      <c r="F180" s="19"/>
      <c r="G180" s="18">
        <v>88</v>
      </c>
      <c r="H180" s="18">
        <f t="shared" si="22"/>
        <v>91</v>
      </c>
      <c r="I180" s="19"/>
      <c r="J180" s="18">
        <v>91</v>
      </c>
    </row>
    <row r="181" spans="1:10" ht="156.75" customHeight="1" x14ac:dyDescent="0.2">
      <c r="A181" s="11" t="s">
        <v>840</v>
      </c>
      <c r="B181" s="11" t="s">
        <v>841</v>
      </c>
      <c r="C181" s="11"/>
      <c r="D181" s="15"/>
      <c r="E181" s="16">
        <f>F181+G181</f>
        <v>135361</v>
      </c>
      <c r="F181" s="17">
        <f>F182</f>
        <v>135361</v>
      </c>
      <c r="G181" s="16">
        <f>G182</f>
        <v>0</v>
      </c>
      <c r="H181" s="16">
        <f>I181+J181</f>
        <v>135361</v>
      </c>
      <c r="I181" s="17">
        <f>I182</f>
        <v>135361</v>
      </c>
      <c r="J181" s="16">
        <f>J182</f>
        <v>0</v>
      </c>
    </row>
    <row r="182" spans="1:10" ht="179.25" customHeight="1" x14ac:dyDescent="0.2">
      <c r="A182" s="36" t="s">
        <v>846</v>
      </c>
      <c r="B182" s="15" t="s">
        <v>847</v>
      </c>
      <c r="C182" s="15"/>
      <c r="D182" s="15"/>
      <c r="E182" s="18">
        <f>F182+G182</f>
        <v>135361</v>
      </c>
      <c r="F182" s="19">
        <f>F183</f>
        <v>135361</v>
      </c>
      <c r="G182" s="18">
        <f>G183</f>
        <v>0</v>
      </c>
      <c r="H182" s="18">
        <f>I182+J182</f>
        <v>135361</v>
      </c>
      <c r="I182" s="19">
        <f>I183</f>
        <v>135361</v>
      </c>
      <c r="J182" s="18">
        <f>J183</f>
        <v>0</v>
      </c>
    </row>
    <row r="183" spans="1:10" ht="99.75" customHeight="1" x14ac:dyDescent="0.2">
      <c r="A183" s="15" t="s">
        <v>21</v>
      </c>
      <c r="B183" s="15" t="s">
        <v>847</v>
      </c>
      <c r="C183" s="15" t="s">
        <v>17</v>
      </c>
      <c r="D183" s="15" t="s">
        <v>596</v>
      </c>
      <c r="E183" s="18">
        <f>F183+G183</f>
        <v>135361</v>
      </c>
      <c r="F183" s="18">
        <f>134091+970+200+100</f>
        <v>135361</v>
      </c>
      <c r="G183" s="18"/>
      <c r="H183" s="18">
        <f>I183+J183</f>
        <v>135361</v>
      </c>
      <c r="I183" s="18">
        <f>134091+970+200+100</f>
        <v>135361</v>
      </c>
      <c r="J183" s="18"/>
    </row>
    <row r="184" spans="1:10" ht="76.5" customHeight="1" x14ac:dyDescent="0.2">
      <c r="A184" s="38" t="s">
        <v>293</v>
      </c>
      <c r="B184" s="11" t="s">
        <v>294</v>
      </c>
      <c r="C184" s="15"/>
      <c r="D184" s="15"/>
      <c r="E184" s="16">
        <f t="shared" si="23"/>
        <v>14286.8</v>
      </c>
      <c r="F184" s="17">
        <f>F185+F188</f>
        <v>14286.8</v>
      </c>
      <c r="G184" s="16">
        <f>G185+G188</f>
        <v>0</v>
      </c>
      <c r="H184" s="16">
        <f t="shared" ref="H184:H226" si="24">I184+J184</f>
        <v>14760</v>
      </c>
      <c r="I184" s="17">
        <f>I185+I188</f>
        <v>14760</v>
      </c>
      <c r="J184" s="16">
        <f>J185+J188</f>
        <v>0</v>
      </c>
    </row>
    <row r="185" spans="1:10" ht="117.6" customHeight="1" x14ac:dyDescent="0.2">
      <c r="A185" s="38" t="s">
        <v>558</v>
      </c>
      <c r="B185" s="11" t="s">
        <v>295</v>
      </c>
      <c r="C185" s="15"/>
      <c r="D185" s="15"/>
      <c r="E185" s="16">
        <f t="shared" si="23"/>
        <v>14231.8</v>
      </c>
      <c r="F185" s="17">
        <f>F186</f>
        <v>14231.8</v>
      </c>
      <c r="G185" s="16">
        <f>G186</f>
        <v>0</v>
      </c>
      <c r="H185" s="16">
        <f t="shared" si="24"/>
        <v>14705</v>
      </c>
      <c r="I185" s="17">
        <f>I186</f>
        <v>14705</v>
      </c>
      <c r="J185" s="16">
        <f>J186</f>
        <v>0</v>
      </c>
    </row>
    <row r="186" spans="1:10" ht="88.5" customHeight="1" x14ac:dyDescent="0.2">
      <c r="A186" s="36" t="s">
        <v>61</v>
      </c>
      <c r="B186" s="15" t="s">
        <v>296</v>
      </c>
      <c r="C186" s="15"/>
      <c r="D186" s="15"/>
      <c r="E186" s="18">
        <f t="shared" si="23"/>
        <v>14231.8</v>
      </c>
      <c r="F186" s="19">
        <f>F187</f>
        <v>14231.8</v>
      </c>
      <c r="G186" s="18">
        <f>G187</f>
        <v>0</v>
      </c>
      <c r="H186" s="18">
        <f t="shared" si="24"/>
        <v>14705</v>
      </c>
      <c r="I186" s="19">
        <f>I187</f>
        <v>14705</v>
      </c>
      <c r="J186" s="18">
        <f>J187</f>
        <v>0</v>
      </c>
    </row>
    <row r="187" spans="1:10" ht="105.75" customHeight="1" x14ac:dyDescent="0.2">
      <c r="A187" s="15" t="s">
        <v>21</v>
      </c>
      <c r="B187" s="15" t="s">
        <v>296</v>
      </c>
      <c r="C187" s="15" t="s">
        <v>17</v>
      </c>
      <c r="D187" s="15" t="s">
        <v>31</v>
      </c>
      <c r="E187" s="18">
        <f t="shared" si="23"/>
        <v>14231.8</v>
      </c>
      <c r="F187" s="18">
        <v>14231.8</v>
      </c>
      <c r="G187" s="18"/>
      <c r="H187" s="18">
        <f t="shared" si="24"/>
        <v>14705</v>
      </c>
      <c r="I187" s="18">
        <v>14705</v>
      </c>
      <c r="J187" s="18"/>
    </row>
    <row r="188" spans="1:10" ht="222.75" customHeight="1" x14ac:dyDescent="0.2">
      <c r="A188" s="38" t="s">
        <v>684</v>
      </c>
      <c r="B188" s="11" t="s">
        <v>297</v>
      </c>
      <c r="C188" s="11"/>
      <c r="D188" s="11"/>
      <c r="E188" s="16">
        <f t="shared" si="23"/>
        <v>55</v>
      </c>
      <c r="F188" s="17">
        <f>F189</f>
        <v>55</v>
      </c>
      <c r="G188" s="16">
        <f>G189</f>
        <v>0</v>
      </c>
      <c r="H188" s="16">
        <f t="shared" si="24"/>
        <v>55</v>
      </c>
      <c r="I188" s="17">
        <f>I189</f>
        <v>55</v>
      </c>
      <c r="J188" s="16">
        <f>J189</f>
        <v>0</v>
      </c>
    </row>
    <row r="189" spans="1:10" ht="87.75" customHeight="1" x14ac:dyDescent="0.2">
      <c r="A189" s="36" t="s">
        <v>61</v>
      </c>
      <c r="B189" s="15" t="s">
        <v>298</v>
      </c>
      <c r="C189" s="15"/>
      <c r="D189" s="15"/>
      <c r="E189" s="18">
        <f t="shared" si="23"/>
        <v>55</v>
      </c>
      <c r="F189" s="19">
        <f>F190</f>
        <v>55</v>
      </c>
      <c r="G189" s="18">
        <f>G190</f>
        <v>0</v>
      </c>
      <c r="H189" s="18">
        <f t="shared" si="24"/>
        <v>55</v>
      </c>
      <c r="I189" s="19">
        <f>I190</f>
        <v>55</v>
      </c>
      <c r="J189" s="18">
        <f>J190</f>
        <v>0</v>
      </c>
    </row>
    <row r="190" spans="1:10" ht="106.5" customHeight="1" x14ac:dyDescent="0.2">
      <c r="A190" s="15" t="s">
        <v>21</v>
      </c>
      <c r="B190" s="15" t="s">
        <v>298</v>
      </c>
      <c r="C190" s="15" t="s">
        <v>17</v>
      </c>
      <c r="D190" s="15" t="s">
        <v>31</v>
      </c>
      <c r="E190" s="18">
        <f t="shared" si="23"/>
        <v>55</v>
      </c>
      <c r="F190" s="18">
        <v>55</v>
      </c>
      <c r="G190" s="18"/>
      <c r="H190" s="18">
        <f t="shared" si="24"/>
        <v>55</v>
      </c>
      <c r="I190" s="18">
        <v>55</v>
      </c>
      <c r="J190" s="18"/>
    </row>
    <row r="191" spans="1:10" ht="85.5" customHeight="1" x14ac:dyDescent="0.2">
      <c r="A191" s="38" t="s">
        <v>299</v>
      </c>
      <c r="B191" s="11" t="s">
        <v>300</v>
      </c>
      <c r="C191" s="15"/>
      <c r="D191" s="15"/>
      <c r="E191" s="16">
        <f t="shared" si="23"/>
        <v>52242.399999999994</v>
      </c>
      <c r="F191" s="17">
        <f>F192+F195+F198+F203</f>
        <v>47833.399999999994</v>
      </c>
      <c r="G191" s="16">
        <f>G192+G195+G198+G203</f>
        <v>4409</v>
      </c>
      <c r="H191" s="16">
        <f t="shared" si="24"/>
        <v>52642.3</v>
      </c>
      <c r="I191" s="17">
        <f>I192+I195+I198+I203</f>
        <v>48233.3</v>
      </c>
      <c r="J191" s="16">
        <f>J192+J195+J198+J203</f>
        <v>4409</v>
      </c>
    </row>
    <row r="192" spans="1:10" ht="148.15" customHeight="1" x14ac:dyDescent="0.2">
      <c r="A192" s="11" t="s">
        <v>301</v>
      </c>
      <c r="B192" s="11" t="s">
        <v>302</v>
      </c>
      <c r="C192" s="15"/>
      <c r="D192" s="15"/>
      <c r="E192" s="16">
        <f t="shared" si="23"/>
        <v>9944.1</v>
      </c>
      <c r="F192" s="17">
        <f>F193</f>
        <v>9944.1</v>
      </c>
      <c r="G192" s="16">
        <f>G193</f>
        <v>0</v>
      </c>
      <c r="H192" s="16">
        <f t="shared" si="24"/>
        <v>10269.5</v>
      </c>
      <c r="I192" s="17">
        <f>I193</f>
        <v>10269.5</v>
      </c>
      <c r="J192" s="16">
        <f>J193</f>
        <v>0</v>
      </c>
    </row>
    <row r="193" spans="1:10" ht="91.5" customHeight="1" x14ac:dyDescent="0.2">
      <c r="A193" s="36" t="s">
        <v>61</v>
      </c>
      <c r="B193" s="15" t="s">
        <v>303</v>
      </c>
      <c r="C193" s="11"/>
      <c r="D193" s="11"/>
      <c r="E193" s="18">
        <f t="shared" si="23"/>
        <v>9944.1</v>
      </c>
      <c r="F193" s="19">
        <f>F194</f>
        <v>9944.1</v>
      </c>
      <c r="G193" s="18">
        <f>G194</f>
        <v>0</v>
      </c>
      <c r="H193" s="18">
        <f t="shared" si="24"/>
        <v>10269.5</v>
      </c>
      <c r="I193" s="19">
        <f>I194</f>
        <v>10269.5</v>
      </c>
      <c r="J193" s="18">
        <f>J194</f>
        <v>0</v>
      </c>
    </row>
    <row r="194" spans="1:10" ht="100.5" customHeight="1" x14ac:dyDescent="0.2">
      <c r="A194" s="15" t="s">
        <v>21</v>
      </c>
      <c r="B194" s="15" t="s">
        <v>303</v>
      </c>
      <c r="C194" s="15" t="s">
        <v>17</v>
      </c>
      <c r="D194" s="15" t="s">
        <v>26</v>
      </c>
      <c r="E194" s="18">
        <f t="shared" si="23"/>
        <v>9944.1</v>
      </c>
      <c r="F194" s="18">
        <v>9944.1</v>
      </c>
      <c r="G194" s="18"/>
      <c r="H194" s="18">
        <f t="shared" si="24"/>
        <v>10269.5</v>
      </c>
      <c r="I194" s="18">
        <v>10269.5</v>
      </c>
      <c r="J194" s="18"/>
    </row>
    <row r="195" spans="1:10" ht="107.45" customHeight="1" x14ac:dyDescent="0.2">
      <c r="A195" s="11" t="s">
        <v>304</v>
      </c>
      <c r="B195" s="11" t="s">
        <v>305</v>
      </c>
      <c r="C195" s="15"/>
      <c r="D195" s="15"/>
      <c r="E195" s="16">
        <f t="shared" si="23"/>
        <v>4409</v>
      </c>
      <c r="F195" s="17">
        <f>F196</f>
        <v>0</v>
      </c>
      <c r="G195" s="16">
        <f>G196</f>
        <v>4409</v>
      </c>
      <c r="H195" s="16">
        <f t="shared" si="24"/>
        <v>4409</v>
      </c>
      <c r="I195" s="17">
        <f>I196</f>
        <v>0</v>
      </c>
      <c r="J195" s="16">
        <f>J196</f>
        <v>4409</v>
      </c>
    </row>
    <row r="196" spans="1:10" ht="84" customHeight="1" x14ac:dyDescent="0.2">
      <c r="A196" s="36" t="s">
        <v>308</v>
      </c>
      <c r="B196" s="15" t="s">
        <v>306</v>
      </c>
      <c r="C196" s="15"/>
      <c r="D196" s="15"/>
      <c r="E196" s="18">
        <f t="shared" si="23"/>
        <v>4409</v>
      </c>
      <c r="F196" s="19">
        <f>F197</f>
        <v>0</v>
      </c>
      <c r="G196" s="18">
        <f>G197</f>
        <v>4409</v>
      </c>
      <c r="H196" s="18">
        <f t="shared" si="24"/>
        <v>4409</v>
      </c>
      <c r="I196" s="19">
        <f>I197</f>
        <v>0</v>
      </c>
      <c r="J196" s="18">
        <f>J197</f>
        <v>4409</v>
      </c>
    </row>
    <row r="197" spans="1:10" ht="106.5" customHeight="1" x14ac:dyDescent="0.2">
      <c r="A197" s="15" t="s">
        <v>21</v>
      </c>
      <c r="B197" s="15" t="s">
        <v>306</v>
      </c>
      <c r="C197" s="15" t="s">
        <v>17</v>
      </c>
      <c r="D197" s="15" t="s">
        <v>26</v>
      </c>
      <c r="E197" s="18">
        <f t="shared" si="23"/>
        <v>4409</v>
      </c>
      <c r="F197" s="19"/>
      <c r="G197" s="18">
        <v>4409</v>
      </c>
      <c r="H197" s="18">
        <f t="shared" si="24"/>
        <v>4409</v>
      </c>
      <c r="I197" s="19"/>
      <c r="J197" s="18">
        <v>4409</v>
      </c>
    </row>
    <row r="198" spans="1:10" ht="158.25" customHeight="1" x14ac:dyDescent="0.2">
      <c r="A198" s="11" t="s">
        <v>685</v>
      </c>
      <c r="B198" s="11" t="s">
        <v>307</v>
      </c>
      <c r="C198" s="15"/>
      <c r="D198" s="15"/>
      <c r="E198" s="16">
        <f t="shared" si="23"/>
        <v>16936.5</v>
      </c>
      <c r="F198" s="17">
        <f>F199+F201</f>
        <v>16936.5</v>
      </c>
      <c r="G198" s="16">
        <f>G199+G201</f>
        <v>0</v>
      </c>
      <c r="H198" s="16">
        <f t="shared" si="24"/>
        <v>16936.5</v>
      </c>
      <c r="I198" s="17">
        <f>I199+I201</f>
        <v>16936.5</v>
      </c>
      <c r="J198" s="16">
        <f>J199+J201</f>
        <v>0</v>
      </c>
    </row>
    <row r="199" spans="1:10" ht="88.5" customHeight="1" x14ac:dyDescent="0.2">
      <c r="A199" s="36" t="s">
        <v>308</v>
      </c>
      <c r="B199" s="15" t="s">
        <v>309</v>
      </c>
      <c r="C199" s="15"/>
      <c r="D199" s="15"/>
      <c r="E199" s="18">
        <f t="shared" si="23"/>
        <v>16822.3</v>
      </c>
      <c r="F199" s="19">
        <f>F200</f>
        <v>16822.3</v>
      </c>
      <c r="G199" s="18">
        <f>G200</f>
        <v>0</v>
      </c>
      <c r="H199" s="18">
        <f t="shared" si="24"/>
        <v>16822.3</v>
      </c>
      <c r="I199" s="19">
        <f>I200</f>
        <v>16822.3</v>
      </c>
      <c r="J199" s="18">
        <f>J200</f>
        <v>0</v>
      </c>
    </row>
    <row r="200" spans="1:10" ht="111.75" customHeight="1" x14ac:dyDescent="0.2">
      <c r="A200" s="15" t="s">
        <v>21</v>
      </c>
      <c r="B200" s="15" t="s">
        <v>309</v>
      </c>
      <c r="C200" s="15" t="s">
        <v>17</v>
      </c>
      <c r="D200" s="15" t="s">
        <v>26</v>
      </c>
      <c r="E200" s="18">
        <f t="shared" si="23"/>
        <v>16822.3</v>
      </c>
      <c r="F200" s="18">
        <v>16822.3</v>
      </c>
      <c r="G200" s="18"/>
      <c r="H200" s="18">
        <f t="shared" si="24"/>
        <v>16822.3</v>
      </c>
      <c r="I200" s="18">
        <v>16822.3</v>
      </c>
      <c r="J200" s="18"/>
    </row>
    <row r="201" spans="1:10" ht="134.44999999999999" customHeight="1" x14ac:dyDescent="0.2">
      <c r="A201" s="37" t="s">
        <v>817</v>
      </c>
      <c r="B201" s="15" t="s">
        <v>310</v>
      </c>
      <c r="C201" s="15"/>
      <c r="D201" s="15"/>
      <c r="E201" s="18">
        <f t="shared" si="23"/>
        <v>114.2</v>
      </c>
      <c r="F201" s="19">
        <f>F202</f>
        <v>114.2</v>
      </c>
      <c r="G201" s="18">
        <f>G202</f>
        <v>0</v>
      </c>
      <c r="H201" s="18">
        <f t="shared" si="24"/>
        <v>114.2</v>
      </c>
      <c r="I201" s="19">
        <f>I202</f>
        <v>114.2</v>
      </c>
      <c r="J201" s="18">
        <f>J202</f>
        <v>0</v>
      </c>
    </row>
    <row r="202" spans="1:10" ht="114" customHeight="1" x14ac:dyDescent="0.2">
      <c r="A202" s="15" t="s">
        <v>21</v>
      </c>
      <c r="B202" s="15" t="s">
        <v>310</v>
      </c>
      <c r="C202" s="15" t="s">
        <v>17</v>
      </c>
      <c r="D202" s="15" t="s">
        <v>26</v>
      </c>
      <c r="E202" s="18">
        <f t="shared" si="23"/>
        <v>114.2</v>
      </c>
      <c r="F202" s="18">
        <v>114.2</v>
      </c>
      <c r="G202" s="18"/>
      <c r="H202" s="18">
        <f t="shared" si="24"/>
        <v>114.2</v>
      </c>
      <c r="I202" s="18">
        <v>114.2</v>
      </c>
      <c r="J202" s="18"/>
    </row>
    <row r="203" spans="1:10" ht="117.75" customHeight="1" x14ac:dyDescent="0.2">
      <c r="A203" s="11" t="s">
        <v>311</v>
      </c>
      <c r="B203" s="11" t="s">
        <v>312</v>
      </c>
      <c r="C203" s="15"/>
      <c r="D203" s="15"/>
      <c r="E203" s="16">
        <f t="shared" si="23"/>
        <v>20952.8</v>
      </c>
      <c r="F203" s="16">
        <f>F204+F206</f>
        <v>20952.8</v>
      </c>
      <c r="G203" s="16">
        <f>G204+G206</f>
        <v>0</v>
      </c>
      <c r="H203" s="16">
        <f t="shared" si="24"/>
        <v>21027.3</v>
      </c>
      <c r="I203" s="16">
        <f>I204+I206</f>
        <v>21027.3</v>
      </c>
      <c r="J203" s="16">
        <f>J204+J206</f>
        <v>0</v>
      </c>
    </row>
    <row r="204" spans="1:10" ht="82.5" customHeight="1" x14ac:dyDescent="0.2">
      <c r="A204" s="36" t="s">
        <v>308</v>
      </c>
      <c r="B204" s="15" t="s">
        <v>313</v>
      </c>
      <c r="C204" s="15"/>
      <c r="D204" s="15"/>
      <c r="E204" s="18">
        <f t="shared" si="23"/>
        <v>16372.8</v>
      </c>
      <c r="F204" s="19">
        <f>F205</f>
        <v>16372.8</v>
      </c>
      <c r="G204" s="18">
        <f>G205</f>
        <v>0</v>
      </c>
      <c r="H204" s="18">
        <f t="shared" si="24"/>
        <v>16447.3</v>
      </c>
      <c r="I204" s="19">
        <f>I205</f>
        <v>16447.3</v>
      </c>
      <c r="J204" s="18">
        <f>J205</f>
        <v>0</v>
      </c>
    </row>
    <row r="205" spans="1:10" ht="111.75" customHeight="1" x14ac:dyDescent="0.2">
      <c r="A205" s="15" t="s">
        <v>21</v>
      </c>
      <c r="B205" s="15" t="s">
        <v>313</v>
      </c>
      <c r="C205" s="15" t="s">
        <v>17</v>
      </c>
      <c r="D205" s="15" t="s">
        <v>26</v>
      </c>
      <c r="E205" s="18">
        <f t="shared" si="23"/>
        <v>16372.8</v>
      </c>
      <c r="F205" s="18">
        <v>16372.8</v>
      </c>
      <c r="G205" s="18"/>
      <c r="H205" s="18">
        <f t="shared" si="24"/>
        <v>16447.3</v>
      </c>
      <c r="I205" s="18">
        <v>16447.3</v>
      </c>
      <c r="J205" s="18"/>
    </row>
    <row r="206" spans="1:10" ht="139.5" customHeight="1" x14ac:dyDescent="0.2">
      <c r="A206" s="37" t="s">
        <v>817</v>
      </c>
      <c r="B206" s="15" t="s">
        <v>756</v>
      </c>
      <c r="C206" s="15"/>
      <c r="D206" s="15"/>
      <c r="E206" s="18">
        <f t="shared" si="23"/>
        <v>4580</v>
      </c>
      <c r="F206" s="18">
        <f>F207</f>
        <v>4580</v>
      </c>
      <c r="G206" s="18">
        <f>G207</f>
        <v>0</v>
      </c>
      <c r="H206" s="18">
        <f t="shared" si="24"/>
        <v>4580</v>
      </c>
      <c r="I206" s="18">
        <f>I207</f>
        <v>4580</v>
      </c>
      <c r="J206" s="18">
        <f>J207</f>
        <v>0</v>
      </c>
    </row>
    <row r="207" spans="1:10" ht="52.5" customHeight="1" x14ac:dyDescent="0.2">
      <c r="A207" s="15" t="s">
        <v>22</v>
      </c>
      <c r="B207" s="15" t="s">
        <v>756</v>
      </c>
      <c r="C207" s="15" t="s">
        <v>18</v>
      </c>
      <c r="D207" s="15" t="s">
        <v>26</v>
      </c>
      <c r="E207" s="18">
        <f t="shared" si="23"/>
        <v>4580</v>
      </c>
      <c r="F207" s="18">
        <v>4580</v>
      </c>
      <c r="G207" s="18"/>
      <c r="H207" s="18">
        <f t="shared" si="24"/>
        <v>4580</v>
      </c>
      <c r="I207" s="18">
        <v>4580</v>
      </c>
      <c r="J207" s="18"/>
    </row>
    <row r="208" spans="1:10" ht="88.5" customHeight="1" x14ac:dyDescent="0.2">
      <c r="A208" s="38" t="s">
        <v>314</v>
      </c>
      <c r="B208" s="11" t="s">
        <v>315</v>
      </c>
      <c r="C208" s="15"/>
      <c r="D208" s="15"/>
      <c r="E208" s="16">
        <f t="shared" ref="E208:E231" si="25">F208+G208</f>
        <v>27182.899999999998</v>
      </c>
      <c r="F208" s="17">
        <f>F209+F212+F215</f>
        <v>27182.899999999998</v>
      </c>
      <c r="G208" s="16">
        <f>G209+G212+G215</f>
        <v>0</v>
      </c>
      <c r="H208" s="16">
        <f t="shared" si="24"/>
        <v>28013.1</v>
      </c>
      <c r="I208" s="17">
        <f>I209+I212+I215</f>
        <v>28013.1</v>
      </c>
      <c r="J208" s="16">
        <f>J209+J212+J215</f>
        <v>0</v>
      </c>
    </row>
    <row r="209" spans="1:10" ht="165" customHeight="1" x14ac:dyDescent="0.2">
      <c r="A209" s="11" t="s">
        <v>686</v>
      </c>
      <c r="B209" s="11" t="s">
        <v>316</v>
      </c>
      <c r="C209" s="15"/>
      <c r="D209" s="15"/>
      <c r="E209" s="16">
        <f t="shared" si="25"/>
        <v>26812.799999999999</v>
      </c>
      <c r="F209" s="17">
        <f>F210</f>
        <v>26812.799999999999</v>
      </c>
      <c r="G209" s="16">
        <f>G210</f>
        <v>0</v>
      </c>
      <c r="H209" s="16">
        <f t="shared" si="24"/>
        <v>27643</v>
      </c>
      <c r="I209" s="17">
        <f>I210</f>
        <v>27643</v>
      </c>
      <c r="J209" s="16">
        <f>J210</f>
        <v>0</v>
      </c>
    </row>
    <row r="210" spans="1:10" ht="93.75" customHeight="1" x14ac:dyDescent="0.2">
      <c r="A210" s="36" t="s">
        <v>61</v>
      </c>
      <c r="B210" s="15" t="s">
        <v>317</v>
      </c>
      <c r="C210" s="15"/>
      <c r="D210" s="15"/>
      <c r="E210" s="18">
        <f t="shared" si="25"/>
        <v>26812.799999999999</v>
      </c>
      <c r="F210" s="19">
        <f>F211</f>
        <v>26812.799999999999</v>
      </c>
      <c r="G210" s="18">
        <f>G211</f>
        <v>0</v>
      </c>
      <c r="H210" s="18">
        <f t="shared" si="24"/>
        <v>27643</v>
      </c>
      <c r="I210" s="19">
        <f>I211</f>
        <v>27643</v>
      </c>
      <c r="J210" s="18">
        <f>J211</f>
        <v>0</v>
      </c>
    </row>
    <row r="211" spans="1:10" ht="108" customHeight="1" x14ac:dyDescent="0.2">
      <c r="A211" s="15" t="s">
        <v>21</v>
      </c>
      <c r="B211" s="15" t="s">
        <v>317</v>
      </c>
      <c r="C211" s="15" t="s">
        <v>17</v>
      </c>
      <c r="D211" s="15" t="s">
        <v>318</v>
      </c>
      <c r="E211" s="18">
        <f t="shared" si="25"/>
        <v>26812.799999999999</v>
      </c>
      <c r="F211" s="18">
        <v>26812.799999999999</v>
      </c>
      <c r="G211" s="18"/>
      <c r="H211" s="18">
        <f t="shared" si="24"/>
        <v>27643</v>
      </c>
      <c r="I211" s="18">
        <v>27643</v>
      </c>
      <c r="J211" s="18"/>
    </row>
    <row r="212" spans="1:10" ht="145.15" customHeight="1" x14ac:dyDescent="0.2">
      <c r="A212" s="11" t="s">
        <v>319</v>
      </c>
      <c r="B212" s="11" t="s">
        <v>320</v>
      </c>
      <c r="C212" s="15"/>
      <c r="D212" s="15"/>
      <c r="E212" s="16">
        <f t="shared" si="25"/>
        <v>62</v>
      </c>
      <c r="F212" s="17">
        <f>F213</f>
        <v>62</v>
      </c>
      <c r="G212" s="16">
        <f>G213</f>
        <v>0</v>
      </c>
      <c r="H212" s="16">
        <f t="shared" si="24"/>
        <v>62</v>
      </c>
      <c r="I212" s="17">
        <f>I213</f>
        <v>62</v>
      </c>
      <c r="J212" s="16">
        <f>J213</f>
        <v>0</v>
      </c>
    </row>
    <row r="213" spans="1:10" ht="87.75" customHeight="1" x14ac:dyDescent="0.2">
      <c r="A213" s="36" t="s">
        <v>61</v>
      </c>
      <c r="B213" s="15" t="s">
        <v>321</v>
      </c>
      <c r="C213" s="15"/>
      <c r="D213" s="15"/>
      <c r="E213" s="18">
        <f t="shared" si="25"/>
        <v>62</v>
      </c>
      <c r="F213" s="19">
        <f>F214</f>
        <v>62</v>
      </c>
      <c r="G213" s="18">
        <f>G214</f>
        <v>0</v>
      </c>
      <c r="H213" s="18">
        <f t="shared" si="24"/>
        <v>62</v>
      </c>
      <c r="I213" s="19">
        <f>I214</f>
        <v>62</v>
      </c>
      <c r="J213" s="18">
        <f>J214</f>
        <v>0</v>
      </c>
    </row>
    <row r="214" spans="1:10" ht="101.45" customHeight="1" x14ac:dyDescent="0.2">
      <c r="A214" s="15" t="s">
        <v>21</v>
      </c>
      <c r="B214" s="15" t="s">
        <v>321</v>
      </c>
      <c r="C214" s="15" t="s">
        <v>17</v>
      </c>
      <c r="D214" s="15" t="s">
        <v>318</v>
      </c>
      <c r="E214" s="18">
        <f t="shared" si="25"/>
        <v>62</v>
      </c>
      <c r="F214" s="18">
        <v>62</v>
      </c>
      <c r="G214" s="18"/>
      <c r="H214" s="18">
        <f t="shared" si="24"/>
        <v>62</v>
      </c>
      <c r="I214" s="18">
        <v>62</v>
      </c>
      <c r="J214" s="18"/>
    </row>
    <row r="215" spans="1:10" ht="139.9" customHeight="1" x14ac:dyDescent="0.2">
      <c r="A215" s="11" t="s">
        <v>322</v>
      </c>
      <c r="B215" s="11" t="s">
        <v>323</v>
      </c>
      <c r="C215" s="15"/>
      <c r="D215" s="15"/>
      <c r="E215" s="16">
        <f t="shared" si="25"/>
        <v>308.10000000000002</v>
      </c>
      <c r="F215" s="17">
        <f>F216</f>
        <v>308.10000000000002</v>
      </c>
      <c r="G215" s="16">
        <f>G216</f>
        <v>0</v>
      </c>
      <c r="H215" s="16">
        <f t="shared" si="24"/>
        <v>308.10000000000002</v>
      </c>
      <c r="I215" s="17">
        <f>I216</f>
        <v>308.10000000000002</v>
      </c>
      <c r="J215" s="16">
        <f>J216</f>
        <v>0</v>
      </c>
    </row>
    <row r="216" spans="1:10" ht="36.75" customHeight="1" x14ac:dyDescent="0.2">
      <c r="A216" s="36" t="s">
        <v>69</v>
      </c>
      <c r="B216" s="15" t="s">
        <v>324</v>
      </c>
      <c r="C216" s="15"/>
      <c r="D216" s="15"/>
      <c r="E216" s="18">
        <f t="shared" si="25"/>
        <v>308.10000000000002</v>
      </c>
      <c r="F216" s="19">
        <f>F217</f>
        <v>308.10000000000002</v>
      </c>
      <c r="G216" s="18">
        <f>G217</f>
        <v>0</v>
      </c>
      <c r="H216" s="18">
        <f t="shared" si="24"/>
        <v>308.10000000000002</v>
      </c>
      <c r="I216" s="19">
        <f>I217</f>
        <v>308.10000000000002</v>
      </c>
      <c r="J216" s="18">
        <f>J217</f>
        <v>0</v>
      </c>
    </row>
    <row r="217" spans="1:10" ht="106.5" customHeight="1" x14ac:dyDescent="0.2">
      <c r="A217" s="15" t="s">
        <v>21</v>
      </c>
      <c r="B217" s="15" t="s">
        <v>324</v>
      </c>
      <c r="C217" s="15" t="s">
        <v>17</v>
      </c>
      <c r="D217" s="15" t="s">
        <v>318</v>
      </c>
      <c r="E217" s="18">
        <f t="shared" si="25"/>
        <v>308.10000000000002</v>
      </c>
      <c r="F217" s="18">
        <v>308.10000000000002</v>
      </c>
      <c r="G217" s="18"/>
      <c r="H217" s="18">
        <f t="shared" si="24"/>
        <v>308.10000000000002</v>
      </c>
      <c r="I217" s="18">
        <v>308.10000000000002</v>
      </c>
      <c r="J217" s="18"/>
    </row>
    <row r="218" spans="1:10" ht="95.25" customHeight="1" x14ac:dyDescent="0.2">
      <c r="A218" s="38" t="s">
        <v>325</v>
      </c>
      <c r="B218" s="11" t="s">
        <v>326</v>
      </c>
      <c r="C218" s="15"/>
      <c r="D218" s="15"/>
      <c r="E218" s="16">
        <f t="shared" si="25"/>
        <v>96863.900000000009</v>
      </c>
      <c r="F218" s="17">
        <f>F219+F223+F227</f>
        <v>96863.900000000009</v>
      </c>
      <c r="G218" s="16">
        <f>G219+G223+G227</f>
        <v>0</v>
      </c>
      <c r="H218" s="16">
        <f t="shared" si="24"/>
        <v>98611.1</v>
      </c>
      <c r="I218" s="17">
        <f>I219+I223+I227</f>
        <v>98611.1</v>
      </c>
      <c r="J218" s="16">
        <f>J219+J223+J227</f>
        <v>0</v>
      </c>
    </row>
    <row r="219" spans="1:10" ht="108" customHeight="1" x14ac:dyDescent="0.2">
      <c r="A219" s="38" t="s">
        <v>327</v>
      </c>
      <c r="B219" s="11" t="s">
        <v>328</v>
      </c>
      <c r="C219" s="11"/>
      <c r="D219" s="11"/>
      <c r="E219" s="16">
        <f t="shared" si="25"/>
        <v>13581.3</v>
      </c>
      <c r="F219" s="17">
        <f>F220</f>
        <v>13581.3</v>
      </c>
      <c r="G219" s="16">
        <f>G220</f>
        <v>0</v>
      </c>
      <c r="H219" s="16">
        <f t="shared" si="24"/>
        <v>13581.3</v>
      </c>
      <c r="I219" s="17">
        <f>I220</f>
        <v>13581.3</v>
      </c>
      <c r="J219" s="16">
        <f>J220</f>
        <v>0</v>
      </c>
    </row>
    <row r="220" spans="1:10" ht="71.25" customHeight="1" x14ac:dyDescent="0.2">
      <c r="A220" s="36" t="s">
        <v>77</v>
      </c>
      <c r="B220" s="15" t="s">
        <v>329</v>
      </c>
      <c r="C220" s="11"/>
      <c r="D220" s="11"/>
      <c r="E220" s="18">
        <f t="shared" si="25"/>
        <v>13581.3</v>
      </c>
      <c r="F220" s="19">
        <f>F221+F222</f>
        <v>13581.3</v>
      </c>
      <c r="G220" s="19">
        <f>G221+G222</f>
        <v>0</v>
      </c>
      <c r="H220" s="18">
        <f t="shared" si="24"/>
        <v>13581.3</v>
      </c>
      <c r="I220" s="19">
        <f>I221+I222</f>
        <v>13581.3</v>
      </c>
      <c r="J220" s="19">
        <f>J221+J222</f>
        <v>0</v>
      </c>
    </row>
    <row r="221" spans="1:10" ht="192.75" customHeight="1" x14ac:dyDescent="0.2">
      <c r="A221" s="37" t="s">
        <v>25</v>
      </c>
      <c r="B221" s="15" t="s">
        <v>329</v>
      </c>
      <c r="C221" s="15" t="s">
        <v>15</v>
      </c>
      <c r="D221" s="15" t="s">
        <v>31</v>
      </c>
      <c r="E221" s="18">
        <f t="shared" si="25"/>
        <v>13146.3</v>
      </c>
      <c r="F221" s="18">
        <v>13146.3</v>
      </c>
      <c r="G221" s="18"/>
      <c r="H221" s="18">
        <f t="shared" si="24"/>
        <v>13146.3</v>
      </c>
      <c r="I221" s="18">
        <v>13146.3</v>
      </c>
      <c r="J221" s="18"/>
    </row>
    <row r="222" spans="1:10" ht="72.75" customHeight="1" x14ac:dyDescent="0.2">
      <c r="A222" s="15" t="s">
        <v>23</v>
      </c>
      <c r="B222" s="15" t="s">
        <v>329</v>
      </c>
      <c r="C222" s="15" t="s">
        <v>16</v>
      </c>
      <c r="D222" s="15" t="s">
        <v>31</v>
      </c>
      <c r="E222" s="18">
        <f t="shared" si="25"/>
        <v>435</v>
      </c>
      <c r="F222" s="18">
        <v>435</v>
      </c>
      <c r="G222" s="18"/>
      <c r="H222" s="18">
        <f t="shared" si="24"/>
        <v>435</v>
      </c>
      <c r="I222" s="18">
        <v>435</v>
      </c>
      <c r="J222" s="18"/>
    </row>
    <row r="223" spans="1:10" ht="173.25" customHeight="1" x14ac:dyDescent="0.2">
      <c r="A223" s="38" t="s">
        <v>687</v>
      </c>
      <c r="B223" s="11" t="s">
        <v>330</v>
      </c>
      <c r="C223" s="15"/>
      <c r="D223" s="15"/>
      <c r="E223" s="16">
        <f t="shared" si="25"/>
        <v>82934.600000000006</v>
      </c>
      <c r="F223" s="17">
        <f>F224</f>
        <v>82934.600000000006</v>
      </c>
      <c r="G223" s="16">
        <f>G224</f>
        <v>0</v>
      </c>
      <c r="H223" s="16">
        <f t="shared" si="24"/>
        <v>84681.8</v>
      </c>
      <c r="I223" s="17">
        <f>I224</f>
        <v>84681.8</v>
      </c>
      <c r="J223" s="16">
        <f>J224</f>
        <v>0</v>
      </c>
    </row>
    <row r="224" spans="1:10" ht="86.25" customHeight="1" x14ac:dyDescent="0.2">
      <c r="A224" s="44" t="s">
        <v>61</v>
      </c>
      <c r="B224" s="15" t="s">
        <v>331</v>
      </c>
      <c r="C224" s="15"/>
      <c r="D224" s="15"/>
      <c r="E224" s="18">
        <f t="shared" si="25"/>
        <v>82934.600000000006</v>
      </c>
      <c r="F224" s="19">
        <f>F225+F226</f>
        <v>82934.600000000006</v>
      </c>
      <c r="G224" s="19">
        <f>G225+G226</f>
        <v>0</v>
      </c>
      <c r="H224" s="18">
        <f t="shared" si="24"/>
        <v>84681.8</v>
      </c>
      <c r="I224" s="19">
        <f>I225+I226</f>
        <v>84681.8</v>
      </c>
      <c r="J224" s="19">
        <f>J225+J226</f>
        <v>0</v>
      </c>
    </row>
    <row r="225" spans="1:10" ht="195.75" customHeight="1" x14ac:dyDescent="0.2">
      <c r="A225" s="37" t="s">
        <v>25</v>
      </c>
      <c r="B225" s="15" t="s">
        <v>331</v>
      </c>
      <c r="C225" s="15" t="s">
        <v>15</v>
      </c>
      <c r="D225" s="15" t="s">
        <v>31</v>
      </c>
      <c r="E225" s="18">
        <f t="shared" si="25"/>
        <v>75903.8</v>
      </c>
      <c r="F225" s="18">
        <v>75903.8</v>
      </c>
      <c r="G225" s="18"/>
      <c r="H225" s="18">
        <f t="shared" si="24"/>
        <v>78939.5</v>
      </c>
      <c r="I225" s="18">
        <v>78939.5</v>
      </c>
      <c r="J225" s="18"/>
    </row>
    <row r="226" spans="1:10" ht="66.75" customHeight="1" x14ac:dyDescent="0.2">
      <c r="A226" s="15" t="s">
        <v>23</v>
      </c>
      <c r="B226" s="15" t="s">
        <v>331</v>
      </c>
      <c r="C226" s="15" t="s">
        <v>16</v>
      </c>
      <c r="D226" s="15" t="s">
        <v>31</v>
      </c>
      <c r="E226" s="18">
        <f t="shared" si="25"/>
        <v>7030.8</v>
      </c>
      <c r="F226" s="18">
        <v>7030.8</v>
      </c>
      <c r="G226" s="18"/>
      <c r="H226" s="18">
        <f t="shared" si="24"/>
        <v>5742.3</v>
      </c>
      <c r="I226" s="18">
        <v>5742.3</v>
      </c>
      <c r="J226" s="18"/>
    </row>
    <row r="227" spans="1:10" ht="89.45" customHeight="1" x14ac:dyDescent="0.2">
      <c r="A227" s="11" t="s">
        <v>597</v>
      </c>
      <c r="B227" s="11" t="s">
        <v>599</v>
      </c>
      <c r="C227" s="11"/>
      <c r="D227" s="11"/>
      <c r="E227" s="16">
        <f>F227+G227</f>
        <v>348</v>
      </c>
      <c r="F227" s="17">
        <f>F228</f>
        <v>348</v>
      </c>
      <c r="G227" s="16">
        <f>G228</f>
        <v>0</v>
      </c>
      <c r="H227" s="16">
        <f>I227+J227</f>
        <v>348</v>
      </c>
      <c r="I227" s="17">
        <f>I228</f>
        <v>348</v>
      </c>
      <c r="J227" s="16">
        <f>J228</f>
        <v>0</v>
      </c>
    </row>
    <row r="228" spans="1:10" ht="116.25" customHeight="1" x14ac:dyDescent="0.2">
      <c r="A228" s="15" t="s">
        <v>598</v>
      </c>
      <c r="B228" s="15" t="s">
        <v>600</v>
      </c>
      <c r="C228" s="15"/>
      <c r="D228" s="15"/>
      <c r="E228" s="18">
        <f>F228+G228</f>
        <v>348</v>
      </c>
      <c r="F228" s="19">
        <f>F229</f>
        <v>348</v>
      </c>
      <c r="G228" s="18">
        <f>G229</f>
        <v>0</v>
      </c>
      <c r="H228" s="18">
        <f>I228+J228</f>
        <v>348</v>
      </c>
      <c r="I228" s="19">
        <f>I229</f>
        <v>348</v>
      </c>
      <c r="J228" s="18">
        <f>J229</f>
        <v>0</v>
      </c>
    </row>
    <row r="229" spans="1:10" ht="54.75" customHeight="1" x14ac:dyDescent="0.2">
      <c r="A229" s="36" t="s">
        <v>30</v>
      </c>
      <c r="B229" s="15" t="s">
        <v>600</v>
      </c>
      <c r="C229" s="15" t="s">
        <v>19</v>
      </c>
      <c r="D229" s="15" t="s">
        <v>11</v>
      </c>
      <c r="E229" s="18">
        <f>F229+G229</f>
        <v>348</v>
      </c>
      <c r="F229" s="18">
        <v>348</v>
      </c>
      <c r="G229" s="18"/>
      <c r="H229" s="18">
        <f>I229+J229</f>
        <v>348</v>
      </c>
      <c r="I229" s="18">
        <v>348</v>
      </c>
      <c r="J229" s="18"/>
    </row>
    <row r="230" spans="1:10" ht="120.75" customHeight="1" x14ac:dyDescent="0.2">
      <c r="A230" s="35" t="s">
        <v>700</v>
      </c>
      <c r="B230" s="11" t="s">
        <v>82</v>
      </c>
      <c r="C230" s="11"/>
      <c r="D230" s="11"/>
      <c r="E230" s="16">
        <f t="shared" si="25"/>
        <v>26375.1</v>
      </c>
      <c r="F230" s="16">
        <f>F231+F244+F252+F262</f>
        <v>26375.1</v>
      </c>
      <c r="G230" s="16">
        <f>G231+G244+G252+G262</f>
        <v>0</v>
      </c>
      <c r="H230" s="16">
        <f t="shared" ref="H230:H261" si="26">I230+J230</f>
        <v>26389.1</v>
      </c>
      <c r="I230" s="16">
        <f>I231+I244+I252+I262</f>
        <v>26389.1</v>
      </c>
      <c r="J230" s="16">
        <f>J231+J244+J252+J262</f>
        <v>0</v>
      </c>
    </row>
    <row r="231" spans="1:10" ht="107.45" customHeight="1" x14ac:dyDescent="0.2">
      <c r="A231" s="35" t="s">
        <v>718</v>
      </c>
      <c r="B231" s="11" t="s">
        <v>83</v>
      </c>
      <c r="C231" s="11"/>
      <c r="D231" s="11"/>
      <c r="E231" s="16">
        <f t="shared" si="25"/>
        <v>1201.2</v>
      </c>
      <c r="F231" s="16">
        <f>F232+F241</f>
        <v>1201.2</v>
      </c>
      <c r="G231" s="16">
        <f>G232+G241</f>
        <v>0</v>
      </c>
      <c r="H231" s="16">
        <f t="shared" si="26"/>
        <v>1201.2</v>
      </c>
      <c r="I231" s="16">
        <f>I232+I241</f>
        <v>1201.2</v>
      </c>
      <c r="J231" s="16">
        <f>J232</f>
        <v>0</v>
      </c>
    </row>
    <row r="232" spans="1:10" ht="141" customHeight="1" x14ac:dyDescent="0.2">
      <c r="A232" s="11" t="s">
        <v>563</v>
      </c>
      <c r="B232" s="11" t="s">
        <v>84</v>
      </c>
      <c r="C232" s="11"/>
      <c r="D232" s="11"/>
      <c r="E232" s="16">
        <f t="shared" ref="E232:E271" si="27">F232+G232</f>
        <v>1177.2</v>
      </c>
      <c r="F232" s="17">
        <f>F237+F239+F235+F233</f>
        <v>1177.2</v>
      </c>
      <c r="G232" s="16">
        <f>G237+G239</f>
        <v>0</v>
      </c>
      <c r="H232" s="16">
        <f t="shared" si="26"/>
        <v>1177.2</v>
      </c>
      <c r="I232" s="17">
        <f>I237+I239+I235+I233</f>
        <v>1177.2</v>
      </c>
      <c r="J232" s="16">
        <f>J237+J239</f>
        <v>0</v>
      </c>
    </row>
    <row r="233" spans="1:10" ht="174" customHeight="1" x14ac:dyDescent="0.2">
      <c r="A233" s="15" t="s">
        <v>1002</v>
      </c>
      <c r="B233" s="15" t="s">
        <v>1003</v>
      </c>
      <c r="C233" s="15"/>
      <c r="D233" s="15"/>
      <c r="E233" s="18">
        <f t="shared" si="27"/>
        <v>200</v>
      </c>
      <c r="F233" s="19">
        <f>F234</f>
        <v>200</v>
      </c>
      <c r="G233" s="18">
        <f>G234</f>
        <v>0</v>
      </c>
      <c r="H233" s="18">
        <f t="shared" si="26"/>
        <v>200</v>
      </c>
      <c r="I233" s="19">
        <f>I234</f>
        <v>200</v>
      </c>
      <c r="J233" s="19">
        <f>J234</f>
        <v>0</v>
      </c>
    </row>
    <row r="234" spans="1:10" ht="48.75" customHeight="1" x14ac:dyDescent="0.2">
      <c r="A234" s="15" t="s">
        <v>30</v>
      </c>
      <c r="B234" s="15" t="s">
        <v>1003</v>
      </c>
      <c r="C234" s="15" t="s">
        <v>19</v>
      </c>
      <c r="D234" s="15" t="s">
        <v>26</v>
      </c>
      <c r="E234" s="18">
        <f t="shared" si="27"/>
        <v>200</v>
      </c>
      <c r="F234" s="19">
        <v>200</v>
      </c>
      <c r="G234" s="18"/>
      <c r="H234" s="18">
        <f t="shared" si="26"/>
        <v>200</v>
      </c>
      <c r="I234" s="19">
        <v>200</v>
      </c>
      <c r="J234" s="19"/>
    </row>
    <row r="235" spans="1:10" ht="89.25" customHeight="1" x14ac:dyDescent="0.2">
      <c r="A235" s="15" t="s">
        <v>948</v>
      </c>
      <c r="B235" s="15" t="s">
        <v>85</v>
      </c>
      <c r="C235" s="11"/>
      <c r="D235" s="11"/>
      <c r="E235" s="18">
        <f>F235+G235</f>
        <v>420</v>
      </c>
      <c r="F235" s="19">
        <f>F236</f>
        <v>420</v>
      </c>
      <c r="G235" s="18">
        <f>G236</f>
        <v>0</v>
      </c>
      <c r="H235" s="18">
        <f>I235+J235</f>
        <v>420</v>
      </c>
      <c r="I235" s="19">
        <f>I236</f>
        <v>420</v>
      </c>
      <c r="J235" s="19">
        <f>J236</f>
        <v>0</v>
      </c>
    </row>
    <row r="236" spans="1:10" ht="52.5" customHeight="1" x14ac:dyDescent="0.2">
      <c r="A236" s="42" t="s">
        <v>30</v>
      </c>
      <c r="B236" s="15" t="s">
        <v>85</v>
      </c>
      <c r="C236" s="15" t="s">
        <v>19</v>
      </c>
      <c r="D236" s="15" t="s">
        <v>26</v>
      </c>
      <c r="E236" s="18">
        <f t="shared" si="27"/>
        <v>420</v>
      </c>
      <c r="F236" s="18">
        <v>420</v>
      </c>
      <c r="G236" s="18">
        <v>0</v>
      </c>
      <c r="H236" s="18">
        <f t="shared" si="26"/>
        <v>420</v>
      </c>
      <c r="I236" s="18">
        <v>420</v>
      </c>
      <c r="J236" s="18">
        <v>0</v>
      </c>
    </row>
    <row r="237" spans="1:10" ht="102" customHeight="1" x14ac:dyDescent="0.2">
      <c r="A237" s="42" t="s">
        <v>86</v>
      </c>
      <c r="B237" s="15" t="s">
        <v>87</v>
      </c>
      <c r="C237" s="15"/>
      <c r="D237" s="15"/>
      <c r="E237" s="18">
        <f t="shared" si="27"/>
        <v>240</v>
      </c>
      <c r="F237" s="19">
        <f>F238</f>
        <v>240</v>
      </c>
      <c r="G237" s="18">
        <f>G238</f>
        <v>0</v>
      </c>
      <c r="H237" s="18">
        <f t="shared" si="26"/>
        <v>240</v>
      </c>
      <c r="I237" s="19">
        <f>I238</f>
        <v>240</v>
      </c>
      <c r="J237" s="18">
        <f>J238</f>
        <v>0</v>
      </c>
    </row>
    <row r="238" spans="1:10" ht="54.75" customHeight="1" x14ac:dyDescent="0.2">
      <c r="A238" s="42" t="s">
        <v>30</v>
      </c>
      <c r="B238" s="15" t="s">
        <v>87</v>
      </c>
      <c r="C238" s="15" t="s">
        <v>19</v>
      </c>
      <c r="D238" s="15" t="s">
        <v>26</v>
      </c>
      <c r="E238" s="18">
        <f t="shared" si="27"/>
        <v>240</v>
      </c>
      <c r="F238" s="18">
        <v>240</v>
      </c>
      <c r="G238" s="18">
        <v>0</v>
      </c>
      <c r="H238" s="18">
        <f t="shared" si="26"/>
        <v>240</v>
      </c>
      <c r="I238" s="18">
        <v>240</v>
      </c>
      <c r="J238" s="18">
        <v>0</v>
      </c>
    </row>
    <row r="239" spans="1:10" ht="31.5" customHeight="1" x14ac:dyDescent="0.2">
      <c r="A239" s="42" t="s">
        <v>69</v>
      </c>
      <c r="B239" s="15" t="s">
        <v>88</v>
      </c>
      <c r="C239" s="15"/>
      <c r="D239" s="15"/>
      <c r="E239" s="18">
        <f t="shared" si="27"/>
        <v>317.20000000000005</v>
      </c>
      <c r="F239" s="19">
        <f>F240</f>
        <v>317.20000000000005</v>
      </c>
      <c r="G239" s="18">
        <f>G240</f>
        <v>0</v>
      </c>
      <c r="H239" s="18">
        <f t="shared" si="26"/>
        <v>317.20000000000005</v>
      </c>
      <c r="I239" s="19">
        <f>I240</f>
        <v>317.20000000000005</v>
      </c>
      <c r="J239" s="18">
        <f>J240</f>
        <v>0</v>
      </c>
    </row>
    <row r="240" spans="1:10" ht="69.75" customHeight="1" x14ac:dyDescent="0.2">
      <c r="A240" s="15" t="s">
        <v>23</v>
      </c>
      <c r="B240" s="15" t="s">
        <v>88</v>
      </c>
      <c r="C240" s="15" t="s">
        <v>16</v>
      </c>
      <c r="D240" s="15" t="s">
        <v>26</v>
      </c>
      <c r="E240" s="18">
        <f t="shared" si="27"/>
        <v>317.20000000000005</v>
      </c>
      <c r="F240" s="18">
        <f>517.2-200</f>
        <v>317.20000000000005</v>
      </c>
      <c r="G240" s="18">
        <v>0</v>
      </c>
      <c r="H240" s="18">
        <f t="shared" si="26"/>
        <v>317.20000000000005</v>
      </c>
      <c r="I240" s="18">
        <f>517.2-200</f>
        <v>317.20000000000005</v>
      </c>
      <c r="J240" s="18">
        <v>0</v>
      </c>
    </row>
    <row r="241" spans="1:10" ht="84" customHeight="1" x14ac:dyDescent="0.2">
      <c r="A241" s="11" t="s">
        <v>986</v>
      </c>
      <c r="B241" s="11" t="s">
        <v>987</v>
      </c>
      <c r="C241" s="15"/>
      <c r="D241" s="15"/>
      <c r="E241" s="16">
        <f>F241+G241</f>
        <v>24</v>
      </c>
      <c r="F241" s="16">
        <f>F242</f>
        <v>24</v>
      </c>
      <c r="G241" s="16">
        <f>G242</f>
        <v>0</v>
      </c>
      <c r="H241" s="16">
        <f>I241+J241</f>
        <v>24</v>
      </c>
      <c r="I241" s="16">
        <f>I242</f>
        <v>24</v>
      </c>
      <c r="J241" s="16">
        <f>J242</f>
        <v>0</v>
      </c>
    </row>
    <row r="242" spans="1:10" ht="30" customHeight="1" x14ac:dyDescent="0.2">
      <c r="A242" s="15" t="s">
        <v>69</v>
      </c>
      <c r="B242" s="15" t="s">
        <v>89</v>
      </c>
      <c r="C242" s="15"/>
      <c r="D242" s="15"/>
      <c r="E242" s="18">
        <f>F242+G242</f>
        <v>24</v>
      </c>
      <c r="F242" s="18">
        <f>F243</f>
        <v>24</v>
      </c>
      <c r="G242" s="18">
        <f>G243</f>
        <v>0</v>
      </c>
      <c r="H242" s="18">
        <f>I242+J242</f>
        <v>24</v>
      </c>
      <c r="I242" s="18">
        <f>I243</f>
        <v>24</v>
      </c>
      <c r="J242" s="18">
        <f>J243</f>
        <v>0</v>
      </c>
    </row>
    <row r="243" spans="1:10" ht="69" customHeight="1" x14ac:dyDescent="0.2">
      <c r="A243" s="15" t="s">
        <v>23</v>
      </c>
      <c r="B243" s="15" t="s">
        <v>89</v>
      </c>
      <c r="C243" s="15" t="s">
        <v>16</v>
      </c>
      <c r="D243" s="15" t="s">
        <v>26</v>
      </c>
      <c r="E243" s="18">
        <f t="shared" si="27"/>
        <v>24</v>
      </c>
      <c r="F243" s="18">
        <v>24</v>
      </c>
      <c r="G243" s="18">
        <v>0</v>
      </c>
      <c r="H243" s="18">
        <f t="shared" si="26"/>
        <v>24</v>
      </c>
      <c r="I243" s="18">
        <v>24</v>
      </c>
      <c r="J243" s="18">
        <v>0</v>
      </c>
    </row>
    <row r="244" spans="1:10" ht="69.75" customHeight="1" x14ac:dyDescent="0.2">
      <c r="A244" s="35" t="s">
        <v>719</v>
      </c>
      <c r="B244" s="11" t="s">
        <v>90</v>
      </c>
      <c r="C244" s="11"/>
      <c r="D244" s="11"/>
      <c r="E244" s="16">
        <f t="shared" si="27"/>
        <v>621.90000000000009</v>
      </c>
      <c r="F244" s="16">
        <f>F245+F249</f>
        <v>621.90000000000009</v>
      </c>
      <c r="G244" s="16">
        <f>G245+G249</f>
        <v>0</v>
      </c>
      <c r="H244" s="16">
        <f t="shared" si="26"/>
        <v>628.90000000000009</v>
      </c>
      <c r="I244" s="16">
        <f>I245+I249</f>
        <v>628.90000000000009</v>
      </c>
      <c r="J244" s="16">
        <f>J245+J249</f>
        <v>0</v>
      </c>
    </row>
    <row r="245" spans="1:10" ht="171" customHeight="1" x14ac:dyDescent="0.2">
      <c r="A245" s="11" t="s">
        <v>91</v>
      </c>
      <c r="B245" s="11" t="s">
        <v>92</v>
      </c>
      <c r="C245" s="15"/>
      <c r="D245" s="15"/>
      <c r="E245" s="16">
        <f t="shared" si="27"/>
        <v>601.20000000000005</v>
      </c>
      <c r="F245" s="17">
        <f>F246</f>
        <v>601.20000000000005</v>
      </c>
      <c r="G245" s="16">
        <f>G246</f>
        <v>0</v>
      </c>
      <c r="H245" s="16">
        <f t="shared" si="26"/>
        <v>608.20000000000005</v>
      </c>
      <c r="I245" s="17">
        <f>I246</f>
        <v>608.20000000000005</v>
      </c>
      <c r="J245" s="16">
        <f>J246</f>
        <v>0</v>
      </c>
    </row>
    <row r="246" spans="1:10" ht="36.75" customHeight="1" x14ac:dyDescent="0.2">
      <c r="A246" s="42" t="s">
        <v>69</v>
      </c>
      <c r="B246" s="15" t="s">
        <v>93</v>
      </c>
      <c r="C246" s="15"/>
      <c r="D246" s="15"/>
      <c r="E246" s="18">
        <f t="shared" si="27"/>
        <v>601.20000000000005</v>
      </c>
      <c r="F246" s="19">
        <f>F247+F248</f>
        <v>601.20000000000005</v>
      </c>
      <c r="G246" s="18">
        <f>G247+G248</f>
        <v>0</v>
      </c>
      <c r="H246" s="18">
        <f t="shared" si="26"/>
        <v>608.20000000000005</v>
      </c>
      <c r="I246" s="19">
        <f>I247+I248</f>
        <v>608.20000000000005</v>
      </c>
      <c r="J246" s="18">
        <f>J247+J248</f>
        <v>0</v>
      </c>
    </row>
    <row r="247" spans="1:10" ht="68.25" customHeight="1" x14ac:dyDescent="0.2">
      <c r="A247" s="15" t="s">
        <v>23</v>
      </c>
      <c r="B247" s="15" t="s">
        <v>93</v>
      </c>
      <c r="C247" s="15" t="s">
        <v>16</v>
      </c>
      <c r="D247" s="15" t="s">
        <v>26</v>
      </c>
      <c r="E247" s="18">
        <f t="shared" si="27"/>
        <v>429.2</v>
      </c>
      <c r="F247" s="18">
        <v>429.2</v>
      </c>
      <c r="G247" s="18">
        <v>0</v>
      </c>
      <c r="H247" s="18">
        <f t="shared" si="26"/>
        <v>429.2</v>
      </c>
      <c r="I247" s="18">
        <v>429.2</v>
      </c>
      <c r="J247" s="18">
        <v>0</v>
      </c>
    </row>
    <row r="248" spans="1:10" ht="106.5" customHeight="1" x14ac:dyDescent="0.2">
      <c r="A248" s="15" t="s">
        <v>21</v>
      </c>
      <c r="B248" s="15" t="s">
        <v>93</v>
      </c>
      <c r="C248" s="15" t="s">
        <v>17</v>
      </c>
      <c r="D248" s="15" t="s">
        <v>32</v>
      </c>
      <c r="E248" s="18">
        <f t="shared" si="27"/>
        <v>172</v>
      </c>
      <c r="F248" s="19">
        <v>172</v>
      </c>
      <c r="G248" s="18"/>
      <c r="H248" s="18">
        <f t="shared" si="26"/>
        <v>179</v>
      </c>
      <c r="I248" s="19">
        <v>179</v>
      </c>
      <c r="J248" s="18"/>
    </row>
    <row r="249" spans="1:10" ht="184.9" customHeight="1" x14ac:dyDescent="0.2">
      <c r="A249" s="11" t="s">
        <v>94</v>
      </c>
      <c r="B249" s="11" t="s">
        <v>95</v>
      </c>
      <c r="C249" s="15"/>
      <c r="D249" s="15"/>
      <c r="E249" s="16">
        <f t="shared" si="27"/>
        <v>20.7</v>
      </c>
      <c r="F249" s="17">
        <f>F250</f>
        <v>20.7</v>
      </c>
      <c r="G249" s="16">
        <f>G250</f>
        <v>0</v>
      </c>
      <c r="H249" s="16">
        <f t="shared" si="26"/>
        <v>20.7</v>
      </c>
      <c r="I249" s="17">
        <f>I250</f>
        <v>20.7</v>
      </c>
      <c r="J249" s="16">
        <f>J250</f>
        <v>0</v>
      </c>
    </row>
    <row r="250" spans="1:10" ht="35.25" customHeight="1" x14ac:dyDescent="0.2">
      <c r="A250" s="42" t="s">
        <v>69</v>
      </c>
      <c r="B250" s="15" t="s">
        <v>96</v>
      </c>
      <c r="C250" s="15"/>
      <c r="D250" s="15"/>
      <c r="E250" s="18">
        <f t="shared" si="27"/>
        <v>20.7</v>
      </c>
      <c r="F250" s="19">
        <f>F251</f>
        <v>20.7</v>
      </c>
      <c r="G250" s="18">
        <f>G251</f>
        <v>0</v>
      </c>
      <c r="H250" s="18">
        <f t="shared" si="26"/>
        <v>20.7</v>
      </c>
      <c r="I250" s="19">
        <f>I251</f>
        <v>20.7</v>
      </c>
      <c r="J250" s="18">
        <f>J251</f>
        <v>0</v>
      </c>
    </row>
    <row r="251" spans="1:10" ht="72.75" customHeight="1" x14ac:dyDescent="0.2">
      <c r="A251" s="15" t="s">
        <v>23</v>
      </c>
      <c r="B251" s="15" t="s">
        <v>96</v>
      </c>
      <c r="C251" s="15" t="s">
        <v>16</v>
      </c>
      <c r="D251" s="15" t="s">
        <v>26</v>
      </c>
      <c r="E251" s="18">
        <f t="shared" si="27"/>
        <v>20.7</v>
      </c>
      <c r="F251" s="18">
        <v>20.7</v>
      </c>
      <c r="G251" s="18">
        <v>0</v>
      </c>
      <c r="H251" s="18">
        <f t="shared" si="26"/>
        <v>20.7</v>
      </c>
      <c r="I251" s="18">
        <v>20.7</v>
      </c>
      <c r="J251" s="18">
        <v>0</v>
      </c>
    </row>
    <row r="252" spans="1:10" ht="160.5" customHeight="1" x14ac:dyDescent="0.2">
      <c r="A252" s="35" t="s">
        <v>720</v>
      </c>
      <c r="B252" s="11" t="s">
        <v>97</v>
      </c>
      <c r="C252" s="11"/>
      <c r="D252" s="11"/>
      <c r="E252" s="16">
        <f t="shared" si="27"/>
        <v>24519</v>
      </c>
      <c r="F252" s="17">
        <f>F253+F256+F259</f>
        <v>24519</v>
      </c>
      <c r="G252" s="16">
        <f>G253+G256+G259</f>
        <v>0</v>
      </c>
      <c r="H252" s="16">
        <f t="shared" si="26"/>
        <v>24526</v>
      </c>
      <c r="I252" s="17">
        <f>I253+I256+I259</f>
        <v>24526</v>
      </c>
      <c r="J252" s="16">
        <f>J253+J256+J259</f>
        <v>0</v>
      </c>
    </row>
    <row r="253" spans="1:10" ht="127.15" customHeight="1" x14ac:dyDescent="0.2">
      <c r="A253" s="11" t="s">
        <v>98</v>
      </c>
      <c r="B253" s="11" t="s">
        <v>99</v>
      </c>
      <c r="C253" s="11"/>
      <c r="D253" s="11"/>
      <c r="E253" s="16">
        <f t="shared" si="27"/>
        <v>4922</v>
      </c>
      <c r="F253" s="17">
        <f>F254</f>
        <v>4922</v>
      </c>
      <c r="G253" s="16">
        <f>G254</f>
        <v>0</v>
      </c>
      <c r="H253" s="16">
        <f t="shared" si="26"/>
        <v>4922</v>
      </c>
      <c r="I253" s="17">
        <f>I254</f>
        <v>4922</v>
      </c>
      <c r="J253" s="16">
        <f>J254</f>
        <v>0</v>
      </c>
    </row>
    <row r="254" spans="1:10" ht="71.25" customHeight="1" x14ac:dyDescent="0.2">
      <c r="A254" s="42" t="s">
        <v>100</v>
      </c>
      <c r="B254" s="15" t="s">
        <v>101</v>
      </c>
      <c r="C254" s="15"/>
      <c r="D254" s="15"/>
      <c r="E254" s="18">
        <f t="shared" si="27"/>
        <v>4922</v>
      </c>
      <c r="F254" s="19">
        <f>F255</f>
        <v>4922</v>
      </c>
      <c r="G254" s="18">
        <f>G255</f>
        <v>0</v>
      </c>
      <c r="H254" s="18">
        <f t="shared" si="26"/>
        <v>4922</v>
      </c>
      <c r="I254" s="19">
        <f>I255</f>
        <v>4922</v>
      </c>
      <c r="J254" s="18">
        <f>J255</f>
        <v>0</v>
      </c>
    </row>
    <row r="255" spans="1:10" ht="189.75" customHeight="1" x14ac:dyDescent="0.2">
      <c r="A255" s="42" t="s">
        <v>25</v>
      </c>
      <c r="B255" s="15" t="s">
        <v>101</v>
      </c>
      <c r="C255" s="15" t="s">
        <v>15</v>
      </c>
      <c r="D255" s="15" t="s">
        <v>31</v>
      </c>
      <c r="E255" s="18">
        <f t="shared" si="27"/>
        <v>4922</v>
      </c>
      <c r="F255" s="18">
        <v>4922</v>
      </c>
      <c r="G255" s="18">
        <v>0</v>
      </c>
      <c r="H255" s="18">
        <f t="shared" si="26"/>
        <v>4922</v>
      </c>
      <c r="I255" s="18">
        <v>4922</v>
      </c>
      <c r="J255" s="18">
        <v>0</v>
      </c>
    </row>
    <row r="256" spans="1:10" ht="147" customHeight="1" x14ac:dyDescent="0.2">
      <c r="A256" s="11" t="s">
        <v>102</v>
      </c>
      <c r="B256" s="11" t="s">
        <v>103</v>
      </c>
      <c r="C256" s="11"/>
      <c r="D256" s="11"/>
      <c r="E256" s="16">
        <f t="shared" si="27"/>
        <v>516</v>
      </c>
      <c r="F256" s="17">
        <f>F257</f>
        <v>516</v>
      </c>
      <c r="G256" s="16">
        <f>G257</f>
        <v>0</v>
      </c>
      <c r="H256" s="16">
        <f t="shared" si="26"/>
        <v>518</v>
      </c>
      <c r="I256" s="17">
        <f>I257</f>
        <v>518</v>
      </c>
      <c r="J256" s="16">
        <f>J257</f>
        <v>0</v>
      </c>
    </row>
    <row r="257" spans="1:10" ht="71.25" customHeight="1" x14ac:dyDescent="0.2">
      <c r="A257" s="42" t="s">
        <v>100</v>
      </c>
      <c r="B257" s="15" t="s">
        <v>104</v>
      </c>
      <c r="C257" s="15"/>
      <c r="D257" s="15"/>
      <c r="E257" s="18">
        <f t="shared" si="27"/>
        <v>516</v>
      </c>
      <c r="F257" s="19">
        <f>F258</f>
        <v>516</v>
      </c>
      <c r="G257" s="19">
        <f>G258</f>
        <v>0</v>
      </c>
      <c r="H257" s="18">
        <f t="shared" si="26"/>
        <v>518</v>
      </c>
      <c r="I257" s="19">
        <f>I258</f>
        <v>518</v>
      </c>
      <c r="J257" s="19">
        <f>J258</f>
        <v>0</v>
      </c>
    </row>
    <row r="258" spans="1:10" ht="72.75" customHeight="1" x14ac:dyDescent="0.2">
      <c r="A258" s="15" t="s">
        <v>23</v>
      </c>
      <c r="B258" s="15" t="s">
        <v>104</v>
      </c>
      <c r="C258" s="15" t="s">
        <v>16</v>
      </c>
      <c r="D258" s="15" t="s">
        <v>31</v>
      </c>
      <c r="E258" s="18">
        <f t="shared" si="27"/>
        <v>516</v>
      </c>
      <c r="F258" s="19">
        <v>516</v>
      </c>
      <c r="G258" s="18">
        <v>0</v>
      </c>
      <c r="H258" s="18">
        <f t="shared" si="26"/>
        <v>518</v>
      </c>
      <c r="I258" s="19">
        <v>518</v>
      </c>
      <c r="J258" s="18">
        <v>0</v>
      </c>
    </row>
    <row r="259" spans="1:10" ht="97.9" customHeight="1" x14ac:dyDescent="0.2">
      <c r="A259" s="11" t="s">
        <v>235</v>
      </c>
      <c r="B259" s="11" t="s">
        <v>105</v>
      </c>
      <c r="C259" s="11"/>
      <c r="D259" s="11"/>
      <c r="E259" s="16">
        <f t="shared" si="27"/>
        <v>19081</v>
      </c>
      <c r="F259" s="17">
        <f>F260</f>
        <v>19081</v>
      </c>
      <c r="G259" s="16">
        <f>G260</f>
        <v>0</v>
      </c>
      <c r="H259" s="16">
        <f t="shared" si="26"/>
        <v>19086</v>
      </c>
      <c r="I259" s="17">
        <f>I260</f>
        <v>19086</v>
      </c>
      <c r="J259" s="16">
        <f>J260</f>
        <v>0</v>
      </c>
    </row>
    <row r="260" spans="1:10" ht="90" customHeight="1" x14ac:dyDescent="0.2">
      <c r="A260" s="15" t="s">
        <v>61</v>
      </c>
      <c r="B260" s="15" t="s">
        <v>106</v>
      </c>
      <c r="C260" s="15"/>
      <c r="D260" s="15"/>
      <c r="E260" s="18">
        <f t="shared" si="27"/>
        <v>19081</v>
      </c>
      <c r="F260" s="19">
        <f>F261</f>
        <v>19081</v>
      </c>
      <c r="G260" s="18">
        <f>G261</f>
        <v>0</v>
      </c>
      <c r="H260" s="18">
        <f t="shared" si="26"/>
        <v>19086</v>
      </c>
      <c r="I260" s="19">
        <f>I261</f>
        <v>19086</v>
      </c>
      <c r="J260" s="18">
        <f>J261</f>
        <v>0</v>
      </c>
    </row>
    <row r="261" spans="1:10" ht="99" customHeight="1" x14ac:dyDescent="0.2">
      <c r="A261" s="15" t="s">
        <v>21</v>
      </c>
      <c r="B261" s="15" t="s">
        <v>106</v>
      </c>
      <c r="C261" s="15" t="s">
        <v>17</v>
      </c>
      <c r="D261" s="15" t="s">
        <v>26</v>
      </c>
      <c r="E261" s="18">
        <f t="shared" si="27"/>
        <v>19081</v>
      </c>
      <c r="F261" s="18">
        <v>19081</v>
      </c>
      <c r="G261" s="18">
        <v>0</v>
      </c>
      <c r="H261" s="18">
        <f t="shared" si="26"/>
        <v>19086</v>
      </c>
      <c r="I261" s="18">
        <v>19086</v>
      </c>
      <c r="J261" s="18">
        <v>0</v>
      </c>
    </row>
    <row r="262" spans="1:10" ht="121.9" customHeight="1" x14ac:dyDescent="0.2">
      <c r="A262" s="35" t="s">
        <v>803</v>
      </c>
      <c r="B262" s="11" t="s">
        <v>804</v>
      </c>
      <c r="C262" s="15"/>
      <c r="D262" s="15"/>
      <c r="E262" s="16">
        <f>F262+G262</f>
        <v>33</v>
      </c>
      <c r="F262" s="16">
        <f t="shared" ref="F262:J264" si="28">F263</f>
        <v>33</v>
      </c>
      <c r="G262" s="16">
        <f t="shared" si="28"/>
        <v>0</v>
      </c>
      <c r="H262" s="16">
        <f>I262+J262</f>
        <v>33</v>
      </c>
      <c r="I262" s="16">
        <f t="shared" si="28"/>
        <v>33</v>
      </c>
      <c r="J262" s="16">
        <f t="shared" si="28"/>
        <v>0</v>
      </c>
    </row>
    <row r="263" spans="1:10" ht="155.25" customHeight="1" x14ac:dyDescent="0.2">
      <c r="A263" s="11" t="s">
        <v>818</v>
      </c>
      <c r="B263" s="11" t="s">
        <v>805</v>
      </c>
      <c r="C263" s="15"/>
      <c r="D263" s="15"/>
      <c r="E263" s="16">
        <f>F263+G263</f>
        <v>33</v>
      </c>
      <c r="F263" s="16">
        <f t="shared" si="28"/>
        <v>33</v>
      </c>
      <c r="G263" s="16">
        <f t="shared" si="28"/>
        <v>0</v>
      </c>
      <c r="H263" s="16">
        <f>I263+J263</f>
        <v>33</v>
      </c>
      <c r="I263" s="16">
        <f t="shared" si="28"/>
        <v>33</v>
      </c>
      <c r="J263" s="16">
        <f t="shared" si="28"/>
        <v>0</v>
      </c>
    </row>
    <row r="264" spans="1:10" ht="36" customHeight="1" x14ac:dyDescent="0.2">
      <c r="A264" s="42" t="s">
        <v>69</v>
      </c>
      <c r="B264" s="15" t="s">
        <v>806</v>
      </c>
      <c r="C264" s="15"/>
      <c r="D264" s="15"/>
      <c r="E264" s="18">
        <f>F264+G264</f>
        <v>33</v>
      </c>
      <c r="F264" s="18">
        <f t="shared" si="28"/>
        <v>33</v>
      </c>
      <c r="G264" s="18">
        <f t="shared" si="28"/>
        <v>0</v>
      </c>
      <c r="H264" s="18">
        <f>I264+J264</f>
        <v>33</v>
      </c>
      <c r="I264" s="18">
        <f t="shared" si="28"/>
        <v>33</v>
      </c>
      <c r="J264" s="18">
        <f t="shared" si="28"/>
        <v>0</v>
      </c>
    </row>
    <row r="265" spans="1:10" ht="66" customHeight="1" x14ac:dyDescent="0.2">
      <c r="A265" s="15" t="s">
        <v>23</v>
      </c>
      <c r="B265" s="15" t="s">
        <v>806</v>
      </c>
      <c r="C265" s="15" t="s">
        <v>16</v>
      </c>
      <c r="D265" s="15" t="s">
        <v>26</v>
      </c>
      <c r="E265" s="18">
        <f>F265+G265</f>
        <v>33</v>
      </c>
      <c r="F265" s="18">
        <v>33</v>
      </c>
      <c r="G265" s="18">
        <v>0</v>
      </c>
      <c r="H265" s="18">
        <f>I265+J265</f>
        <v>33</v>
      </c>
      <c r="I265" s="18">
        <v>33</v>
      </c>
      <c r="J265" s="18">
        <v>0</v>
      </c>
    </row>
    <row r="266" spans="1:10" ht="99.6" customHeight="1" x14ac:dyDescent="0.2">
      <c r="A266" s="35" t="s">
        <v>701</v>
      </c>
      <c r="B266" s="11" t="s">
        <v>51</v>
      </c>
      <c r="C266" s="11"/>
      <c r="D266" s="11"/>
      <c r="E266" s="16">
        <f t="shared" si="27"/>
        <v>542085.69999999995</v>
      </c>
      <c r="F266" s="16">
        <f>F267+F283+F290+F333+F340+F320</f>
        <v>526016.1</v>
      </c>
      <c r="G266" s="16">
        <f>G267+G283+G290+G333+G340+G320</f>
        <v>16069.6</v>
      </c>
      <c r="H266" s="16">
        <f t="shared" ref="H266:H278" si="29">I266+J266</f>
        <v>575116</v>
      </c>
      <c r="I266" s="16">
        <f>I267+I283+I290+I333+I340+I320</f>
        <v>547705</v>
      </c>
      <c r="J266" s="16">
        <f>J267+J283+J290+J333+J340+J320</f>
        <v>27411</v>
      </c>
    </row>
    <row r="267" spans="1:10" ht="54" customHeight="1" x14ac:dyDescent="0.2">
      <c r="A267" s="35" t="s">
        <v>52</v>
      </c>
      <c r="B267" s="11" t="s">
        <v>53</v>
      </c>
      <c r="C267" s="11"/>
      <c r="D267" s="11"/>
      <c r="E267" s="16">
        <f t="shared" si="27"/>
        <v>69505</v>
      </c>
      <c r="F267" s="17">
        <f>F268+F273+F280</f>
        <v>69505</v>
      </c>
      <c r="G267" s="17">
        <f>G268+G273+G280</f>
        <v>0</v>
      </c>
      <c r="H267" s="16">
        <f t="shared" si="29"/>
        <v>78560</v>
      </c>
      <c r="I267" s="17">
        <f t="shared" ref="I267:J267" si="30">I268+I273+I280</f>
        <v>72422</v>
      </c>
      <c r="J267" s="17">
        <f t="shared" si="30"/>
        <v>6138</v>
      </c>
    </row>
    <row r="268" spans="1:10" ht="106.15" customHeight="1" x14ac:dyDescent="0.2">
      <c r="A268" s="35" t="s">
        <v>560</v>
      </c>
      <c r="B268" s="11" t="s">
        <v>54</v>
      </c>
      <c r="C268" s="11"/>
      <c r="D268" s="11"/>
      <c r="E268" s="16">
        <f t="shared" si="27"/>
        <v>67500</v>
      </c>
      <c r="F268" s="17">
        <f>F269</f>
        <v>67500</v>
      </c>
      <c r="G268" s="17">
        <f>G269</f>
        <v>0</v>
      </c>
      <c r="H268" s="16">
        <f t="shared" si="29"/>
        <v>69735</v>
      </c>
      <c r="I268" s="17">
        <f>I269</f>
        <v>69735</v>
      </c>
      <c r="J268" s="17">
        <f>J269</f>
        <v>0</v>
      </c>
    </row>
    <row r="269" spans="1:10" ht="86.25" customHeight="1" x14ac:dyDescent="0.2">
      <c r="A269" s="42" t="s">
        <v>55</v>
      </c>
      <c r="B269" s="15" t="s">
        <v>56</v>
      </c>
      <c r="C269" s="15"/>
      <c r="D269" s="15"/>
      <c r="E269" s="18">
        <f t="shared" si="27"/>
        <v>67500</v>
      </c>
      <c r="F269" s="19">
        <f>F270+F271+F272</f>
        <v>67500</v>
      </c>
      <c r="G269" s="19">
        <f>G270+G271</f>
        <v>0</v>
      </c>
      <c r="H269" s="18">
        <f t="shared" si="29"/>
        <v>69735</v>
      </c>
      <c r="I269" s="19">
        <f>I270+I271+I272</f>
        <v>69735</v>
      </c>
      <c r="J269" s="19">
        <f>J270+J271</f>
        <v>0</v>
      </c>
    </row>
    <row r="270" spans="1:10" ht="193.5" customHeight="1" x14ac:dyDescent="0.2">
      <c r="A270" s="37" t="s">
        <v>25</v>
      </c>
      <c r="B270" s="15" t="s">
        <v>56</v>
      </c>
      <c r="C270" s="15" t="s">
        <v>15</v>
      </c>
      <c r="D270" s="15" t="s">
        <v>32</v>
      </c>
      <c r="E270" s="18">
        <f t="shared" si="27"/>
        <v>61380</v>
      </c>
      <c r="F270" s="43">
        <v>61380</v>
      </c>
      <c r="G270" s="18"/>
      <c r="H270" s="18">
        <f t="shared" si="29"/>
        <v>63615</v>
      </c>
      <c r="I270" s="43">
        <v>63615</v>
      </c>
      <c r="J270" s="18"/>
    </row>
    <row r="271" spans="1:10" ht="69" customHeight="1" x14ac:dyDescent="0.2">
      <c r="A271" s="15" t="s">
        <v>23</v>
      </c>
      <c r="B271" s="15" t="s">
        <v>56</v>
      </c>
      <c r="C271" s="15" t="s">
        <v>16</v>
      </c>
      <c r="D271" s="15" t="s">
        <v>32</v>
      </c>
      <c r="E271" s="18">
        <f t="shared" si="27"/>
        <v>5600</v>
      </c>
      <c r="F271" s="43">
        <v>5600</v>
      </c>
      <c r="G271" s="18"/>
      <c r="H271" s="18">
        <f t="shared" si="29"/>
        <v>5600</v>
      </c>
      <c r="I271" s="43">
        <v>5600</v>
      </c>
      <c r="J271" s="18"/>
    </row>
    <row r="272" spans="1:10" ht="48" customHeight="1" x14ac:dyDescent="0.2">
      <c r="A272" s="45" t="s">
        <v>22</v>
      </c>
      <c r="B272" s="15" t="s">
        <v>56</v>
      </c>
      <c r="C272" s="15" t="s">
        <v>18</v>
      </c>
      <c r="D272" s="15" t="s">
        <v>32</v>
      </c>
      <c r="E272" s="18">
        <f t="shared" ref="E272:E278" si="31">F272+G272</f>
        <v>520</v>
      </c>
      <c r="F272" s="43">
        <v>520</v>
      </c>
      <c r="G272" s="19"/>
      <c r="H272" s="18">
        <f t="shared" si="29"/>
        <v>520</v>
      </c>
      <c r="I272" s="43">
        <v>520</v>
      </c>
      <c r="J272" s="19"/>
    </row>
    <row r="273" spans="1:10" ht="95.25" customHeight="1" x14ac:dyDescent="0.2">
      <c r="A273" s="35" t="s">
        <v>968</v>
      </c>
      <c r="B273" s="11" t="s">
        <v>970</v>
      </c>
      <c r="C273" s="15"/>
      <c r="D273" s="11"/>
      <c r="E273" s="16">
        <f t="shared" si="31"/>
        <v>2000</v>
      </c>
      <c r="F273" s="16">
        <f>F274+F276+F278</f>
        <v>2000</v>
      </c>
      <c r="G273" s="16">
        <f>G274+G276+G278</f>
        <v>0</v>
      </c>
      <c r="H273" s="16">
        <f t="shared" si="29"/>
        <v>8820</v>
      </c>
      <c r="I273" s="16">
        <f>I274+I276+I278</f>
        <v>2682</v>
      </c>
      <c r="J273" s="16">
        <f>J274+J276+J278</f>
        <v>6138</v>
      </c>
    </row>
    <row r="274" spans="1:10" ht="33" x14ac:dyDescent="0.2">
      <c r="A274" s="42" t="s">
        <v>969</v>
      </c>
      <c r="B274" s="15" t="s">
        <v>988</v>
      </c>
      <c r="C274" s="15"/>
      <c r="D274" s="15"/>
      <c r="E274" s="23">
        <f t="shared" ref="E274" si="32">E275</f>
        <v>2000</v>
      </c>
      <c r="F274" s="18">
        <f>F275</f>
        <v>2000</v>
      </c>
      <c r="G274" s="18">
        <f>G275</f>
        <v>0</v>
      </c>
      <c r="H274" s="18">
        <f t="shared" si="29"/>
        <v>2000</v>
      </c>
      <c r="I274" s="18">
        <f>I275</f>
        <v>2000</v>
      </c>
      <c r="J274" s="24">
        <f>J275</f>
        <v>0</v>
      </c>
    </row>
    <row r="275" spans="1:10" ht="70.5" customHeight="1" x14ac:dyDescent="0.2">
      <c r="A275" s="15" t="s">
        <v>23</v>
      </c>
      <c r="B275" s="15" t="s">
        <v>988</v>
      </c>
      <c r="C275" s="15" t="s">
        <v>16</v>
      </c>
      <c r="D275" s="15" t="s">
        <v>32</v>
      </c>
      <c r="E275" s="23">
        <f>F275+G275</f>
        <v>2000</v>
      </c>
      <c r="F275" s="18">
        <v>2000</v>
      </c>
      <c r="G275" s="18"/>
      <c r="H275" s="18">
        <f>I275+J275</f>
        <v>2000</v>
      </c>
      <c r="I275" s="18">
        <v>2000</v>
      </c>
      <c r="J275" s="18"/>
    </row>
    <row r="276" spans="1:10" ht="146.25" customHeight="1" x14ac:dyDescent="0.2">
      <c r="A276" s="15" t="s">
        <v>654</v>
      </c>
      <c r="B276" s="15" t="s">
        <v>791</v>
      </c>
      <c r="C276" s="15"/>
      <c r="D276" s="15"/>
      <c r="E276" s="18">
        <f t="shared" ref="E276" si="33">F276+G276</f>
        <v>0</v>
      </c>
      <c r="F276" s="18">
        <f>F277</f>
        <v>0</v>
      </c>
      <c r="G276" s="18">
        <f>G277</f>
        <v>0</v>
      </c>
      <c r="H276" s="18">
        <f t="shared" si="29"/>
        <v>6138</v>
      </c>
      <c r="I276" s="18">
        <f>I277</f>
        <v>0</v>
      </c>
      <c r="J276" s="18">
        <f>J277</f>
        <v>6138</v>
      </c>
    </row>
    <row r="277" spans="1:10" ht="60" customHeight="1" x14ac:dyDescent="0.2">
      <c r="A277" s="15" t="s">
        <v>23</v>
      </c>
      <c r="B277" s="15" t="s">
        <v>791</v>
      </c>
      <c r="C277" s="15" t="s">
        <v>16</v>
      </c>
      <c r="D277" s="15" t="s">
        <v>32</v>
      </c>
      <c r="E277" s="18">
        <f>F277+G277</f>
        <v>0</v>
      </c>
      <c r="F277" s="18"/>
      <c r="G277" s="18"/>
      <c r="H277" s="18">
        <f>I277+J277</f>
        <v>6138</v>
      </c>
      <c r="I277" s="18"/>
      <c r="J277" s="18">
        <v>6138</v>
      </c>
    </row>
    <row r="278" spans="1:10" ht="147" customHeight="1" x14ac:dyDescent="0.2">
      <c r="A278" s="15" t="s">
        <v>654</v>
      </c>
      <c r="B278" s="15" t="s">
        <v>792</v>
      </c>
      <c r="C278" s="15"/>
      <c r="D278" s="15"/>
      <c r="E278" s="18">
        <f t="shared" si="31"/>
        <v>0</v>
      </c>
      <c r="F278" s="18">
        <f>F279</f>
        <v>0</v>
      </c>
      <c r="G278" s="18">
        <f>G279</f>
        <v>0</v>
      </c>
      <c r="H278" s="18">
        <f t="shared" si="29"/>
        <v>682</v>
      </c>
      <c r="I278" s="18">
        <f>I279</f>
        <v>682</v>
      </c>
      <c r="J278" s="18">
        <f>J279</f>
        <v>0</v>
      </c>
    </row>
    <row r="279" spans="1:10" ht="69" customHeight="1" x14ac:dyDescent="0.2">
      <c r="A279" s="15" t="s">
        <v>23</v>
      </c>
      <c r="B279" s="15" t="s">
        <v>792</v>
      </c>
      <c r="C279" s="15" t="s">
        <v>16</v>
      </c>
      <c r="D279" s="15" t="s">
        <v>32</v>
      </c>
      <c r="E279" s="18">
        <f>F279+G279</f>
        <v>0</v>
      </c>
      <c r="F279" s="16"/>
      <c r="G279" s="16"/>
      <c r="H279" s="18">
        <f>I279+J279</f>
        <v>682</v>
      </c>
      <c r="I279" s="18">
        <v>682</v>
      </c>
      <c r="J279" s="16"/>
    </row>
    <row r="280" spans="1:10" ht="224.25" customHeight="1" x14ac:dyDescent="0.2">
      <c r="A280" s="35" t="s">
        <v>843</v>
      </c>
      <c r="B280" s="11" t="s">
        <v>844</v>
      </c>
      <c r="C280" s="11"/>
      <c r="D280" s="15"/>
      <c r="E280" s="16">
        <f>F280+G280</f>
        <v>5</v>
      </c>
      <c r="F280" s="17">
        <f>F281</f>
        <v>5</v>
      </c>
      <c r="G280" s="17">
        <f>G281</f>
        <v>0</v>
      </c>
      <c r="H280" s="16">
        <f>I280+J280</f>
        <v>5</v>
      </c>
      <c r="I280" s="17">
        <f>I281</f>
        <v>5</v>
      </c>
      <c r="J280" s="17">
        <f>J281</f>
        <v>0</v>
      </c>
    </row>
    <row r="281" spans="1:10" ht="87.75" customHeight="1" x14ac:dyDescent="0.2">
      <c r="A281" s="36" t="s">
        <v>61</v>
      </c>
      <c r="B281" s="15" t="s">
        <v>889</v>
      </c>
      <c r="C281" s="15"/>
      <c r="D281" s="15"/>
      <c r="E281" s="18">
        <f t="shared" ref="E281:E282" si="34">F281+G281</f>
        <v>5</v>
      </c>
      <c r="F281" s="19">
        <f>F282</f>
        <v>5</v>
      </c>
      <c r="G281" s="19">
        <f>G282</f>
        <v>0</v>
      </c>
      <c r="H281" s="18">
        <f t="shared" ref="H281:H282" si="35">I281+J281</f>
        <v>5</v>
      </c>
      <c r="I281" s="19">
        <f>I282</f>
        <v>5</v>
      </c>
      <c r="J281" s="19">
        <f>J282</f>
        <v>0</v>
      </c>
    </row>
    <row r="282" spans="1:10" ht="196.5" customHeight="1" x14ac:dyDescent="0.2">
      <c r="A282" s="37" t="s">
        <v>25</v>
      </c>
      <c r="B282" s="15" t="s">
        <v>889</v>
      </c>
      <c r="C282" s="15" t="s">
        <v>15</v>
      </c>
      <c r="D282" s="15" t="s">
        <v>11</v>
      </c>
      <c r="E282" s="18">
        <f t="shared" si="34"/>
        <v>5</v>
      </c>
      <c r="F282" s="19">
        <v>5</v>
      </c>
      <c r="G282" s="19"/>
      <c r="H282" s="18">
        <f t="shared" si="35"/>
        <v>5</v>
      </c>
      <c r="I282" s="19">
        <v>5</v>
      </c>
      <c r="J282" s="19"/>
    </row>
    <row r="283" spans="1:10" ht="55.5" customHeight="1" x14ac:dyDescent="0.2">
      <c r="A283" s="35" t="s">
        <v>58</v>
      </c>
      <c r="B283" s="11" t="s">
        <v>59</v>
      </c>
      <c r="C283" s="11"/>
      <c r="D283" s="11"/>
      <c r="E283" s="16">
        <f t="shared" ref="E283:E288" si="36">F283+G283</f>
        <v>64047</v>
      </c>
      <c r="F283" s="17">
        <f>F284</f>
        <v>64047</v>
      </c>
      <c r="G283" s="17">
        <f>G284</f>
        <v>0</v>
      </c>
      <c r="H283" s="16">
        <f t="shared" ref="H283:H288" si="37">I283+J283</f>
        <v>67425</v>
      </c>
      <c r="I283" s="17">
        <f>I284</f>
        <v>67425</v>
      </c>
      <c r="J283" s="17">
        <f>J284</f>
        <v>0</v>
      </c>
    </row>
    <row r="284" spans="1:10" ht="119.25" customHeight="1" x14ac:dyDescent="0.2">
      <c r="A284" s="41" t="s">
        <v>559</v>
      </c>
      <c r="B284" s="11" t="s">
        <v>60</v>
      </c>
      <c r="C284" s="11"/>
      <c r="D284" s="11"/>
      <c r="E284" s="16">
        <f t="shared" si="36"/>
        <v>64047</v>
      </c>
      <c r="F284" s="17">
        <f>F285</f>
        <v>64047</v>
      </c>
      <c r="G284" s="17">
        <f>G285</f>
        <v>0</v>
      </c>
      <c r="H284" s="16">
        <f t="shared" si="37"/>
        <v>67425</v>
      </c>
      <c r="I284" s="17">
        <f>I285</f>
        <v>67425</v>
      </c>
      <c r="J284" s="16">
        <f>J285</f>
        <v>0</v>
      </c>
    </row>
    <row r="285" spans="1:10" ht="82.5" customHeight="1" x14ac:dyDescent="0.2">
      <c r="A285" s="42" t="s">
        <v>61</v>
      </c>
      <c r="B285" s="15" t="s">
        <v>62</v>
      </c>
      <c r="C285" s="15"/>
      <c r="D285" s="15"/>
      <c r="E285" s="18">
        <f t="shared" si="36"/>
        <v>64047</v>
      </c>
      <c r="F285" s="19">
        <f>F286+F287+F288+F289</f>
        <v>64047</v>
      </c>
      <c r="G285" s="19">
        <f>G286+G287+G288</f>
        <v>0</v>
      </c>
      <c r="H285" s="18">
        <f t="shared" si="37"/>
        <v>67425</v>
      </c>
      <c r="I285" s="19">
        <f>I286+I287+I288+I289</f>
        <v>67425</v>
      </c>
      <c r="J285" s="19">
        <f>J286+J287+J288</f>
        <v>0</v>
      </c>
    </row>
    <row r="286" spans="1:10" ht="193.5" customHeight="1" x14ac:dyDescent="0.2">
      <c r="A286" s="37" t="s">
        <v>25</v>
      </c>
      <c r="B286" s="15" t="s">
        <v>62</v>
      </c>
      <c r="C286" s="15" t="s">
        <v>15</v>
      </c>
      <c r="D286" s="15" t="s">
        <v>32</v>
      </c>
      <c r="E286" s="18">
        <f t="shared" si="36"/>
        <v>32425</v>
      </c>
      <c r="F286" s="43">
        <v>32425</v>
      </c>
      <c r="G286" s="18"/>
      <c r="H286" s="18">
        <f t="shared" si="37"/>
        <v>34662</v>
      </c>
      <c r="I286" s="43">
        <v>34662</v>
      </c>
      <c r="J286" s="18"/>
    </row>
    <row r="287" spans="1:10" ht="71.25" customHeight="1" x14ac:dyDescent="0.2">
      <c r="A287" s="15" t="s">
        <v>23</v>
      </c>
      <c r="B287" s="15" t="s">
        <v>62</v>
      </c>
      <c r="C287" s="15" t="s">
        <v>16</v>
      </c>
      <c r="D287" s="15" t="s">
        <v>32</v>
      </c>
      <c r="E287" s="18">
        <f t="shared" si="36"/>
        <v>4800</v>
      </c>
      <c r="F287" s="43">
        <v>4800</v>
      </c>
      <c r="G287" s="18"/>
      <c r="H287" s="18">
        <f t="shared" si="37"/>
        <v>5100</v>
      </c>
      <c r="I287" s="43">
        <v>5100</v>
      </c>
      <c r="J287" s="18"/>
    </row>
    <row r="288" spans="1:10" ht="104.25" customHeight="1" x14ac:dyDescent="0.2">
      <c r="A288" s="15" t="s">
        <v>21</v>
      </c>
      <c r="B288" s="15" t="s">
        <v>62</v>
      </c>
      <c r="C288" s="15" t="s">
        <v>17</v>
      </c>
      <c r="D288" s="15" t="s">
        <v>32</v>
      </c>
      <c r="E288" s="18">
        <f t="shared" si="36"/>
        <v>26668</v>
      </c>
      <c r="F288" s="43">
        <v>26668</v>
      </c>
      <c r="G288" s="18"/>
      <c r="H288" s="18">
        <f t="shared" si="37"/>
        <v>27509</v>
      </c>
      <c r="I288" s="43">
        <v>27509</v>
      </c>
      <c r="J288" s="18"/>
    </row>
    <row r="289" spans="1:10" ht="47.25" customHeight="1" x14ac:dyDescent="0.2">
      <c r="A289" s="45" t="s">
        <v>22</v>
      </c>
      <c r="B289" s="15" t="s">
        <v>62</v>
      </c>
      <c r="C289" s="15" t="s">
        <v>18</v>
      </c>
      <c r="D289" s="15" t="s">
        <v>32</v>
      </c>
      <c r="E289" s="18">
        <f>F289+G289</f>
        <v>154</v>
      </c>
      <c r="F289" s="43">
        <v>154</v>
      </c>
      <c r="G289" s="19"/>
      <c r="H289" s="18">
        <f>I289+J289</f>
        <v>154</v>
      </c>
      <c r="I289" s="43">
        <v>154</v>
      </c>
      <c r="J289" s="19"/>
    </row>
    <row r="290" spans="1:10" ht="67.150000000000006" customHeight="1" x14ac:dyDescent="0.2">
      <c r="A290" s="35" t="s">
        <v>63</v>
      </c>
      <c r="B290" s="11" t="s">
        <v>64</v>
      </c>
      <c r="C290" s="15"/>
      <c r="D290" s="15"/>
      <c r="E290" s="16">
        <f>F290+G290</f>
        <v>254522</v>
      </c>
      <c r="F290" s="16">
        <f>F291+F297+F314+F310+F317</f>
        <v>251997</v>
      </c>
      <c r="G290" s="16">
        <f>G291+G297+G314+G310+G317</f>
        <v>2525</v>
      </c>
      <c r="H290" s="16">
        <f>I290+J290</f>
        <v>278803</v>
      </c>
      <c r="I290" s="16">
        <f>I291+I297+I314+I310+I317</f>
        <v>265303</v>
      </c>
      <c r="J290" s="16">
        <f>J291+J297+J314+J310+J317</f>
        <v>13500</v>
      </c>
    </row>
    <row r="291" spans="1:10" ht="157.15" customHeight="1" x14ac:dyDescent="0.2">
      <c r="A291" s="41" t="s">
        <v>65</v>
      </c>
      <c r="B291" s="11" t="s">
        <v>66</v>
      </c>
      <c r="C291" s="11"/>
      <c r="D291" s="11"/>
      <c r="E291" s="16">
        <f t="shared" ref="E291:E343" si="38">F291+G291</f>
        <v>247063</v>
      </c>
      <c r="F291" s="17">
        <f>F292</f>
        <v>247063</v>
      </c>
      <c r="G291" s="17">
        <f>G292</f>
        <v>0</v>
      </c>
      <c r="H291" s="16">
        <f t="shared" ref="H291:H336" si="39">I291+J291</f>
        <v>258604</v>
      </c>
      <c r="I291" s="17">
        <f>I292</f>
        <v>258604</v>
      </c>
      <c r="J291" s="17">
        <f>J292</f>
        <v>0</v>
      </c>
    </row>
    <row r="292" spans="1:10" ht="84.75" customHeight="1" x14ac:dyDescent="0.2">
      <c r="A292" s="42" t="s">
        <v>61</v>
      </c>
      <c r="B292" s="15" t="s">
        <v>67</v>
      </c>
      <c r="C292" s="15"/>
      <c r="D292" s="15"/>
      <c r="E292" s="18">
        <f t="shared" si="38"/>
        <v>247063</v>
      </c>
      <c r="F292" s="19">
        <f>F293+F294+F295+F296</f>
        <v>247063</v>
      </c>
      <c r="G292" s="18">
        <f>G293+G294+G295+G296</f>
        <v>0</v>
      </c>
      <c r="H292" s="18">
        <f t="shared" si="39"/>
        <v>258604</v>
      </c>
      <c r="I292" s="19">
        <f>I293+I294+I295+I296</f>
        <v>258604</v>
      </c>
      <c r="J292" s="18">
        <f>J293+J294+J295+J296</f>
        <v>0</v>
      </c>
    </row>
    <row r="293" spans="1:10" ht="187.5" customHeight="1" x14ac:dyDescent="0.2">
      <c r="A293" s="37" t="s">
        <v>25</v>
      </c>
      <c r="B293" s="15" t="s">
        <v>67</v>
      </c>
      <c r="C293" s="15" t="s">
        <v>15</v>
      </c>
      <c r="D293" s="15" t="s">
        <v>32</v>
      </c>
      <c r="E293" s="18">
        <f t="shared" si="38"/>
        <v>58697</v>
      </c>
      <c r="F293" s="43">
        <v>58697</v>
      </c>
      <c r="G293" s="18"/>
      <c r="H293" s="18">
        <f t="shared" si="39"/>
        <v>62747</v>
      </c>
      <c r="I293" s="43">
        <v>62747</v>
      </c>
      <c r="J293" s="18"/>
    </row>
    <row r="294" spans="1:10" ht="69.75" customHeight="1" x14ac:dyDescent="0.2">
      <c r="A294" s="15" t="s">
        <v>23</v>
      </c>
      <c r="B294" s="15" t="s">
        <v>67</v>
      </c>
      <c r="C294" s="15" t="s">
        <v>16</v>
      </c>
      <c r="D294" s="15" t="s">
        <v>32</v>
      </c>
      <c r="E294" s="18">
        <f t="shared" si="38"/>
        <v>15493</v>
      </c>
      <c r="F294" s="43">
        <f>15493.1-0.1</f>
        <v>15493</v>
      </c>
      <c r="G294" s="18"/>
      <c r="H294" s="18">
        <f t="shared" si="39"/>
        <v>15510</v>
      </c>
      <c r="I294" s="43">
        <v>15510</v>
      </c>
      <c r="J294" s="18"/>
    </row>
    <row r="295" spans="1:10" ht="102" customHeight="1" x14ac:dyDescent="0.2">
      <c r="A295" s="15" t="s">
        <v>21</v>
      </c>
      <c r="B295" s="15" t="s">
        <v>67</v>
      </c>
      <c r="C295" s="15" t="s">
        <v>17</v>
      </c>
      <c r="D295" s="15" t="s">
        <v>32</v>
      </c>
      <c r="E295" s="18">
        <f t="shared" si="38"/>
        <v>170273</v>
      </c>
      <c r="F295" s="43">
        <v>170273</v>
      </c>
      <c r="G295" s="18"/>
      <c r="H295" s="18">
        <f t="shared" si="39"/>
        <v>177747</v>
      </c>
      <c r="I295" s="43">
        <f>177747</f>
        <v>177747</v>
      </c>
      <c r="J295" s="18"/>
    </row>
    <row r="296" spans="1:10" ht="45" customHeight="1" x14ac:dyDescent="0.2">
      <c r="A296" s="15" t="s">
        <v>22</v>
      </c>
      <c r="B296" s="15" t="s">
        <v>67</v>
      </c>
      <c r="C296" s="15" t="s">
        <v>18</v>
      </c>
      <c r="D296" s="15" t="s">
        <v>32</v>
      </c>
      <c r="E296" s="18">
        <f t="shared" si="38"/>
        <v>2600</v>
      </c>
      <c r="F296" s="43">
        <v>2600</v>
      </c>
      <c r="G296" s="18"/>
      <c r="H296" s="18">
        <f t="shared" si="39"/>
        <v>2600</v>
      </c>
      <c r="I296" s="43">
        <v>2600</v>
      </c>
      <c r="J296" s="18"/>
    </row>
    <row r="297" spans="1:10" ht="172.9" customHeight="1" x14ac:dyDescent="0.2">
      <c r="A297" s="41" t="s">
        <v>793</v>
      </c>
      <c r="B297" s="11" t="s">
        <v>794</v>
      </c>
      <c r="C297" s="15"/>
      <c r="D297" s="15"/>
      <c r="E297" s="16">
        <f>F297+G297</f>
        <v>3200</v>
      </c>
      <c r="F297" s="16">
        <f>F298+F300+F306+F308+F302+F304</f>
        <v>3200</v>
      </c>
      <c r="G297" s="16">
        <f>G298+G300+G306+G308+G302+G304</f>
        <v>0</v>
      </c>
      <c r="H297" s="16">
        <f t="shared" si="39"/>
        <v>18400</v>
      </c>
      <c r="I297" s="16">
        <f t="shared" ref="I297:J297" si="40">I298+I300+I306+I308+I302+I304</f>
        <v>4900</v>
      </c>
      <c r="J297" s="16">
        <f t="shared" si="40"/>
        <v>13500</v>
      </c>
    </row>
    <row r="298" spans="1:10" ht="33" x14ac:dyDescent="0.2">
      <c r="A298" s="15" t="s">
        <v>57</v>
      </c>
      <c r="B298" s="15" t="s">
        <v>972</v>
      </c>
      <c r="C298" s="15"/>
      <c r="D298" s="15"/>
      <c r="E298" s="18">
        <f t="shared" si="38"/>
        <v>2800</v>
      </c>
      <c r="F298" s="18">
        <f>F299</f>
        <v>2800</v>
      </c>
      <c r="G298" s="18">
        <f>G299</f>
        <v>0</v>
      </c>
      <c r="H298" s="18">
        <f t="shared" si="39"/>
        <v>3000</v>
      </c>
      <c r="I298" s="18">
        <f t="shared" ref="I298:J298" si="41">I299</f>
        <v>3000</v>
      </c>
      <c r="J298" s="18">
        <f t="shared" si="41"/>
        <v>0</v>
      </c>
    </row>
    <row r="299" spans="1:10" ht="61.5" customHeight="1" x14ac:dyDescent="0.2">
      <c r="A299" s="15" t="s">
        <v>23</v>
      </c>
      <c r="B299" s="15" t="s">
        <v>972</v>
      </c>
      <c r="C299" s="15" t="s">
        <v>16</v>
      </c>
      <c r="D299" s="15" t="s">
        <v>32</v>
      </c>
      <c r="E299" s="18">
        <f t="shared" si="38"/>
        <v>2800</v>
      </c>
      <c r="F299" s="18">
        <v>2800</v>
      </c>
      <c r="G299" s="18"/>
      <c r="H299" s="18">
        <f t="shared" si="39"/>
        <v>3000</v>
      </c>
      <c r="I299" s="18">
        <v>3000</v>
      </c>
      <c r="J299" s="16"/>
    </row>
    <row r="300" spans="1:10" ht="45.75" customHeight="1" x14ac:dyDescent="0.2">
      <c r="A300" s="15" t="s">
        <v>971</v>
      </c>
      <c r="B300" s="15" t="s">
        <v>973</v>
      </c>
      <c r="C300" s="15"/>
      <c r="D300" s="15"/>
      <c r="E300" s="18">
        <f t="shared" si="38"/>
        <v>400</v>
      </c>
      <c r="F300" s="18">
        <f>F301</f>
        <v>400</v>
      </c>
      <c r="G300" s="18">
        <f>G301</f>
        <v>0</v>
      </c>
      <c r="H300" s="18">
        <f t="shared" si="39"/>
        <v>400</v>
      </c>
      <c r="I300" s="18">
        <f>I301</f>
        <v>400</v>
      </c>
      <c r="J300" s="18">
        <f>J301</f>
        <v>0</v>
      </c>
    </row>
    <row r="301" spans="1:10" ht="81" customHeight="1" x14ac:dyDescent="0.2">
      <c r="A301" s="15" t="s">
        <v>24</v>
      </c>
      <c r="B301" s="15" t="s">
        <v>973</v>
      </c>
      <c r="C301" s="15" t="s">
        <v>20</v>
      </c>
      <c r="D301" s="15" t="s">
        <v>32</v>
      </c>
      <c r="E301" s="18">
        <f t="shared" si="38"/>
        <v>400</v>
      </c>
      <c r="F301" s="18">
        <v>400</v>
      </c>
      <c r="G301" s="16"/>
      <c r="H301" s="18">
        <f t="shared" si="39"/>
        <v>400</v>
      </c>
      <c r="I301" s="18">
        <v>400</v>
      </c>
      <c r="J301" s="16"/>
    </row>
    <row r="302" spans="1:10" ht="150" customHeight="1" x14ac:dyDescent="0.2">
      <c r="A302" s="15" t="s">
        <v>654</v>
      </c>
      <c r="B302" s="15" t="s">
        <v>850</v>
      </c>
      <c r="C302" s="15"/>
      <c r="D302" s="15"/>
      <c r="E302" s="18">
        <f t="shared" si="38"/>
        <v>0</v>
      </c>
      <c r="F302" s="18">
        <f>F303</f>
        <v>0</v>
      </c>
      <c r="G302" s="18">
        <f>G303</f>
        <v>0</v>
      </c>
      <c r="H302" s="18">
        <f t="shared" si="39"/>
        <v>6300</v>
      </c>
      <c r="I302" s="18">
        <f>I303</f>
        <v>0</v>
      </c>
      <c r="J302" s="18">
        <f>J303</f>
        <v>6300</v>
      </c>
    </row>
    <row r="303" spans="1:10" ht="87.75" customHeight="1" x14ac:dyDescent="0.2">
      <c r="A303" s="15" t="s">
        <v>24</v>
      </c>
      <c r="B303" s="15" t="s">
        <v>850</v>
      </c>
      <c r="C303" s="15" t="s">
        <v>20</v>
      </c>
      <c r="D303" s="15" t="s">
        <v>32</v>
      </c>
      <c r="E303" s="18">
        <f>F303+G303</f>
        <v>0</v>
      </c>
      <c r="F303" s="16"/>
      <c r="G303" s="18"/>
      <c r="H303" s="18">
        <f>I303+J303</f>
        <v>6300</v>
      </c>
      <c r="I303" s="18"/>
      <c r="J303" s="18">
        <v>6300</v>
      </c>
    </row>
    <row r="304" spans="1:10" ht="146.25" customHeight="1" x14ac:dyDescent="0.2">
      <c r="A304" s="15" t="s">
        <v>654</v>
      </c>
      <c r="B304" s="15" t="s">
        <v>851</v>
      </c>
      <c r="C304" s="15"/>
      <c r="D304" s="15"/>
      <c r="E304" s="18">
        <f t="shared" ref="E304" si="42">F304+G304</f>
        <v>0</v>
      </c>
      <c r="F304" s="18">
        <f>F305</f>
        <v>0</v>
      </c>
      <c r="G304" s="18">
        <f>G305</f>
        <v>0</v>
      </c>
      <c r="H304" s="18">
        <f t="shared" ref="H304" si="43">I304+J304</f>
        <v>700</v>
      </c>
      <c r="I304" s="18">
        <f>I305</f>
        <v>700</v>
      </c>
      <c r="J304" s="18">
        <f>J305</f>
        <v>0</v>
      </c>
    </row>
    <row r="305" spans="1:10" ht="78.75" customHeight="1" x14ac:dyDescent="0.2">
      <c r="A305" s="15" t="s">
        <v>24</v>
      </c>
      <c r="B305" s="15" t="s">
        <v>851</v>
      </c>
      <c r="C305" s="15" t="s">
        <v>20</v>
      </c>
      <c r="D305" s="15" t="s">
        <v>32</v>
      </c>
      <c r="E305" s="18">
        <f>F305+G305</f>
        <v>0</v>
      </c>
      <c r="F305" s="18"/>
      <c r="G305" s="18"/>
      <c r="H305" s="18">
        <f>I305+J305</f>
        <v>700</v>
      </c>
      <c r="I305" s="18">
        <v>700</v>
      </c>
      <c r="J305" s="16"/>
    </row>
    <row r="306" spans="1:10" ht="156" customHeight="1" x14ac:dyDescent="0.2">
      <c r="A306" s="15" t="s">
        <v>654</v>
      </c>
      <c r="B306" s="15" t="s">
        <v>795</v>
      </c>
      <c r="C306" s="15"/>
      <c r="D306" s="15"/>
      <c r="E306" s="18">
        <f t="shared" ref="E306" si="44">F306+G306</f>
        <v>0</v>
      </c>
      <c r="F306" s="18">
        <f>F307</f>
        <v>0</v>
      </c>
      <c r="G306" s="18">
        <f>G307</f>
        <v>0</v>
      </c>
      <c r="H306" s="18">
        <f t="shared" ref="H306" si="45">I306+J306</f>
        <v>7200</v>
      </c>
      <c r="I306" s="18">
        <f>I307</f>
        <v>0</v>
      </c>
      <c r="J306" s="18">
        <f>J307</f>
        <v>7200</v>
      </c>
    </row>
    <row r="307" spans="1:10" ht="64.5" customHeight="1" x14ac:dyDescent="0.2">
      <c r="A307" s="15" t="s">
        <v>23</v>
      </c>
      <c r="B307" s="15" t="s">
        <v>795</v>
      </c>
      <c r="C307" s="15" t="s">
        <v>16</v>
      </c>
      <c r="D307" s="15" t="s">
        <v>32</v>
      </c>
      <c r="E307" s="18">
        <f>F307+G307</f>
        <v>0</v>
      </c>
      <c r="F307" s="16"/>
      <c r="G307" s="18"/>
      <c r="H307" s="18">
        <f>I307+J307</f>
        <v>7200</v>
      </c>
      <c r="I307" s="16"/>
      <c r="J307" s="18">
        <v>7200</v>
      </c>
    </row>
    <row r="308" spans="1:10" ht="147" customHeight="1" x14ac:dyDescent="0.2">
      <c r="A308" s="15" t="s">
        <v>654</v>
      </c>
      <c r="B308" s="15" t="s">
        <v>796</v>
      </c>
      <c r="C308" s="15"/>
      <c r="D308" s="15"/>
      <c r="E308" s="18">
        <f t="shared" ref="E308" si="46">F308+G308</f>
        <v>0</v>
      </c>
      <c r="F308" s="18">
        <f>F309</f>
        <v>0</v>
      </c>
      <c r="G308" s="18">
        <f>G309</f>
        <v>0</v>
      </c>
      <c r="H308" s="18">
        <f t="shared" ref="H308" si="47">I308+J308</f>
        <v>800</v>
      </c>
      <c r="I308" s="18">
        <f>I309</f>
        <v>800</v>
      </c>
      <c r="J308" s="18">
        <f>J309</f>
        <v>0</v>
      </c>
    </row>
    <row r="309" spans="1:10" ht="64.5" customHeight="1" x14ac:dyDescent="0.2">
      <c r="A309" s="15" t="s">
        <v>23</v>
      </c>
      <c r="B309" s="15" t="s">
        <v>796</v>
      </c>
      <c r="C309" s="15" t="s">
        <v>16</v>
      </c>
      <c r="D309" s="15" t="s">
        <v>32</v>
      </c>
      <c r="E309" s="18">
        <f>F309+G309</f>
        <v>0</v>
      </c>
      <c r="F309" s="18"/>
      <c r="G309" s="16"/>
      <c r="H309" s="18">
        <f>I309+J309</f>
        <v>800</v>
      </c>
      <c r="I309" s="18">
        <v>800</v>
      </c>
      <c r="J309" s="16"/>
    </row>
    <row r="310" spans="1:10" ht="223.15" customHeight="1" x14ac:dyDescent="0.2">
      <c r="A310" s="41" t="s">
        <v>843</v>
      </c>
      <c r="B310" s="11" t="s">
        <v>845</v>
      </c>
      <c r="C310" s="11"/>
      <c r="D310" s="15"/>
      <c r="E310" s="16">
        <f>F310+G310</f>
        <v>122</v>
      </c>
      <c r="F310" s="17">
        <f>F311</f>
        <v>122</v>
      </c>
      <c r="G310" s="17">
        <f>G311</f>
        <v>0</v>
      </c>
      <c r="H310" s="16">
        <f>I310+J310</f>
        <v>122</v>
      </c>
      <c r="I310" s="17">
        <f>I311</f>
        <v>122</v>
      </c>
      <c r="J310" s="16"/>
    </row>
    <row r="311" spans="1:10" ht="93" customHeight="1" x14ac:dyDescent="0.2">
      <c r="A311" s="36" t="s">
        <v>61</v>
      </c>
      <c r="B311" s="15" t="s">
        <v>890</v>
      </c>
      <c r="C311" s="15"/>
      <c r="D311" s="15"/>
      <c r="E311" s="18">
        <f t="shared" ref="E311:E313" si="48">F311+G311</f>
        <v>122</v>
      </c>
      <c r="F311" s="19">
        <f>F313+F312</f>
        <v>122</v>
      </c>
      <c r="G311" s="19">
        <f>G313</f>
        <v>0</v>
      </c>
      <c r="H311" s="18">
        <f t="shared" ref="H311:H313" si="49">I311+J311</f>
        <v>122</v>
      </c>
      <c r="I311" s="19">
        <f>I313+I312</f>
        <v>122</v>
      </c>
      <c r="J311" s="18"/>
    </row>
    <row r="312" spans="1:10" ht="194.25" customHeight="1" x14ac:dyDescent="0.2">
      <c r="A312" s="37" t="s">
        <v>25</v>
      </c>
      <c r="B312" s="15" t="s">
        <v>890</v>
      </c>
      <c r="C312" s="15" t="s">
        <v>15</v>
      </c>
      <c r="D312" s="15" t="s">
        <v>11</v>
      </c>
      <c r="E312" s="18">
        <f>F312+G312</f>
        <v>102</v>
      </c>
      <c r="F312" s="18">
        <v>102</v>
      </c>
      <c r="G312" s="19"/>
      <c r="H312" s="18">
        <f>I312+J312</f>
        <v>102</v>
      </c>
      <c r="I312" s="18">
        <v>102</v>
      </c>
      <c r="J312" s="18"/>
    </row>
    <row r="313" spans="1:10" ht="99.75" customHeight="1" x14ac:dyDescent="0.2">
      <c r="A313" s="36" t="s">
        <v>21</v>
      </c>
      <c r="B313" s="15" t="s">
        <v>890</v>
      </c>
      <c r="C313" s="15" t="s">
        <v>17</v>
      </c>
      <c r="D313" s="15" t="s">
        <v>11</v>
      </c>
      <c r="E313" s="18">
        <f t="shared" si="48"/>
        <v>20</v>
      </c>
      <c r="F313" s="18">
        <v>20</v>
      </c>
      <c r="G313" s="18"/>
      <c r="H313" s="18">
        <f t="shared" si="49"/>
        <v>20</v>
      </c>
      <c r="I313" s="18">
        <v>20</v>
      </c>
      <c r="J313" s="18"/>
    </row>
    <row r="314" spans="1:10" ht="205.15" customHeight="1" x14ac:dyDescent="0.2">
      <c r="A314" s="41" t="s">
        <v>561</v>
      </c>
      <c r="B314" s="11" t="s">
        <v>68</v>
      </c>
      <c r="C314" s="11"/>
      <c r="D314" s="11"/>
      <c r="E314" s="16">
        <f t="shared" si="38"/>
        <v>1612</v>
      </c>
      <c r="F314" s="17">
        <f>F315</f>
        <v>1612</v>
      </c>
      <c r="G314" s="16">
        <f>G315</f>
        <v>0</v>
      </c>
      <c r="H314" s="16">
        <f t="shared" si="39"/>
        <v>1677</v>
      </c>
      <c r="I314" s="17">
        <f>I315</f>
        <v>1677</v>
      </c>
      <c r="J314" s="16">
        <f>J315</f>
        <v>0</v>
      </c>
    </row>
    <row r="315" spans="1:10" ht="37.5" customHeight="1" x14ac:dyDescent="0.2">
      <c r="A315" s="42" t="s">
        <v>69</v>
      </c>
      <c r="B315" s="15" t="s">
        <v>70</v>
      </c>
      <c r="C315" s="15"/>
      <c r="D315" s="15"/>
      <c r="E315" s="18">
        <f t="shared" si="38"/>
        <v>1612</v>
      </c>
      <c r="F315" s="19">
        <f>F316</f>
        <v>1612</v>
      </c>
      <c r="G315" s="18">
        <f>G316</f>
        <v>0</v>
      </c>
      <c r="H315" s="18">
        <f t="shared" si="39"/>
        <v>1677</v>
      </c>
      <c r="I315" s="19">
        <f>I316</f>
        <v>1677</v>
      </c>
      <c r="J315" s="18">
        <f>J316</f>
        <v>0</v>
      </c>
    </row>
    <row r="316" spans="1:10" ht="99.75" customHeight="1" x14ac:dyDescent="0.2">
      <c r="A316" s="15" t="s">
        <v>21</v>
      </c>
      <c r="B316" s="15" t="s">
        <v>70</v>
      </c>
      <c r="C316" s="15" t="s">
        <v>17</v>
      </c>
      <c r="D316" s="15" t="s">
        <v>32</v>
      </c>
      <c r="E316" s="18">
        <f t="shared" si="38"/>
        <v>1612</v>
      </c>
      <c r="F316" s="18">
        <v>1612</v>
      </c>
      <c r="G316" s="18"/>
      <c r="H316" s="18">
        <f t="shared" si="39"/>
        <v>1677</v>
      </c>
      <c r="I316" s="18">
        <v>1677</v>
      </c>
      <c r="J316" s="18"/>
    </row>
    <row r="317" spans="1:10" ht="81.75" customHeight="1" x14ac:dyDescent="0.2">
      <c r="A317" s="38" t="s">
        <v>943</v>
      </c>
      <c r="B317" s="11" t="s">
        <v>945</v>
      </c>
      <c r="C317" s="11"/>
      <c r="D317" s="15"/>
      <c r="E317" s="16">
        <f>F317+G317</f>
        <v>2525</v>
      </c>
      <c r="F317" s="17">
        <f>F318</f>
        <v>0</v>
      </c>
      <c r="G317" s="17">
        <f>G318</f>
        <v>2525</v>
      </c>
      <c r="H317" s="16">
        <f>I317+J317</f>
        <v>0</v>
      </c>
      <c r="I317" s="17">
        <f>I318</f>
        <v>0</v>
      </c>
      <c r="J317" s="17">
        <f>J318</f>
        <v>0</v>
      </c>
    </row>
    <row r="318" spans="1:10" ht="48" customHeight="1" x14ac:dyDescent="0.2">
      <c r="A318" s="15" t="s">
        <v>944</v>
      </c>
      <c r="B318" s="15" t="s">
        <v>946</v>
      </c>
      <c r="C318" s="15"/>
      <c r="D318" s="15"/>
      <c r="E318" s="18">
        <f t="shared" ref="E318:E319" si="50">F318+G318</f>
        <v>2525</v>
      </c>
      <c r="F318" s="19">
        <f>F319</f>
        <v>0</v>
      </c>
      <c r="G318" s="19">
        <f>G319</f>
        <v>2525</v>
      </c>
      <c r="H318" s="18">
        <f t="shared" ref="H318:H319" si="51">I318+J318</f>
        <v>0</v>
      </c>
      <c r="I318" s="19">
        <f>I319</f>
        <v>0</v>
      </c>
      <c r="J318" s="19">
        <f>J319</f>
        <v>0</v>
      </c>
    </row>
    <row r="319" spans="1:10" ht="99.75" customHeight="1" x14ac:dyDescent="0.2">
      <c r="A319" s="15" t="s">
        <v>21</v>
      </c>
      <c r="B319" s="15" t="s">
        <v>946</v>
      </c>
      <c r="C319" s="15" t="s">
        <v>17</v>
      </c>
      <c r="D319" s="15" t="s">
        <v>32</v>
      </c>
      <c r="E319" s="18">
        <f t="shared" si="50"/>
        <v>2525</v>
      </c>
      <c r="F319" s="19"/>
      <c r="G319" s="19">
        <v>2525</v>
      </c>
      <c r="H319" s="18">
        <f t="shared" si="51"/>
        <v>0</v>
      </c>
      <c r="I319" s="19"/>
      <c r="J319" s="19"/>
    </row>
    <row r="320" spans="1:10" ht="66.75" customHeight="1" x14ac:dyDescent="0.2">
      <c r="A320" s="46" t="s">
        <v>882</v>
      </c>
      <c r="B320" s="11" t="s">
        <v>883</v>
      </c>
      <c r="C320" s="15"/>
      <c r="D320" s="15"/>
      <c r="E320" s="16">
        <f t="shared" si="38"/>
        <v>10713.7</v>
      </c>
      <c r="F320" s="17">
        <f>F321+F330</f>
        <v>1071.0999999999999</v>
      </c>
      <c r="G320" s="17">
        <f>G321+G330</f>
        <v>9642.6</v>
      </c>
      <c r="H320" s="16">
        <f t="shared" si="39"/>
        <v>4216</v>
      </c>
      <c r="I320" s="17">
        <f t="shared" ref="I320:J320" si="52">I321+I330</f>
        <v>422</v>
      </c>
      <c r="J320" s="17">
        <f t="shared" si="52"/>
        <v>3794</v>
      </c>
    </row>
    <row r="321" spans="1:10" ht="166.5" customHeight="1" x14ac:dyDescent="0.2">
      <c r="A321" s="46" t="s">
        <v>974</v>
      </c>
      <c r="B321" s="11" t="s">
        <v>975</v>
      </c>
      <c r="C321" s="15"/>
      <c r="D321" s="11"/>
      <c r="E321" s="16">
        <f t="shared" si="38"/>
        <v>9873</v>
      </c>
      <c r="F321" s="16">
        <f>F322+F324+F326+F328</f>
        <v>987</v>
      </c>
      <c r="G321" s="16">
        <f>G322+G324+G326+G328</f>
        <v>8886</v>
      </c>
      <c r="H321" s="16">
        <f t="shared" si="39"/>
        <v>4216</v>
      </c>
      <c r="I321" s="16">
        <f t="shared" ref="I321:J321" si="53">I322+I324</f>
        <v>422</v>
      </c>
      <c r="J321" s="16">
        <f t="shared" si="53"/>
        <v>3794</v>
      </c>
    </row>
    <row r="322" spans="1:10" ht="149.25" customHeight="1" x14ac:dyDescent="0.2">
      <c r="A322" s="15" t="s">
        <v>654</v>
      </c>
      <c r="B322" s="15" t="s">
        <v>976</v>
      </c>
      <c r="C322" s="15"/>
      <c r="D322" s="15"/>
      <c r="E322" s="18">
        <f t="shared" si="38"/>
        <v>0</v>
      </c>
      <c r="F322" s="18">
        <f>F323</f>
        <v>0</v>
      </c>
      <c r="G322" s="18">
        <f>G323</f>
        <v>0</v>
      </c>
      <c r="H322" s="18">
        <f t="shared" si="39"/>
        <v>3794</v>
      </c>
      <c r="I322" s="18">
        <f>I323</f>
        <v>0</v>
      </c>
      <c r="J322" s="18">
        <f>J323</f>
        <v>3794</v>
      </c>
    </row>
    <row r="323" spans="1:10" ht="69.75" customHeight="1" x14ac:dyDescent="0.2">
      <c r="A323" s="15" t="s">
        <v>23</v>
      </c>
      <c r="B323" s="15" t="s">
        <v>976</v>
      </c>
      <c r="C323" s="15" t="s">
        <v>16</v>
      </c>
      <c r="D323" s="15" t="s">
        <v>32</v>
      </c>
      <c r="E323" s="18">
        <f t="shared" si="38"/>
        <v>0</v>
      </c>
      <c r="F323" s="16"/>
      <c r="G323" s="16"/>
      <c r="H323" s="18">
        <f t="shared" si="39"/>
        <v>3794</v>
      </c>
      <c r="I323" s="16"/>
      <c r="J323" s="18">
        <v>3794</v>
      </c>
    </row>
    <row r="324" spans="1:10" ht="150" customHeight="1" x14ac:dyDescent="0.2">
      <c r="A324" s="15" t="s">
        <v>654</v>
      </c>
      <c r="B324" s="15" t="s">
        <v>977</v>
      </c>
      <c r="C324" s="15"/>
      <c r="D324" s="15"/>
      <c r="E324" s="18">
        <f t="shared" si="38"/>
        <v>0</v>
      </c>
      <c r="F324" s="18">
        <f>F325</f>
        <v>0</v>
      </c>
      <c r="G324" s="18">
        <f>G325</f>
        <v>0</v>
      </c>
      <c r="H324" s="18">
        <f t="shared" si="39"/>
        <v>422</v>
      </c>
      <c r="I324" s="18">
        <f>I325</f>
        <v>422</v>
      </c>
      <c r="J324" s="18">
        <f>J325</f>
        <v>0</v>
      </c>
    </row>
    <row r="325" spans="1:10" ht="72" customHeight="1" x14ac:dyDescent="0.2">
      <c r="A325" s="15" t="s">
        <v>23</v>
      </c>
      <c r="B325" s="15" t="s">
        <v>977</v>
      </c>
      <c r="C325" s="15" t="s">
        <v>16</v>
      </c>
      <c r="D325" s="15" t="s">
        <v>32</v>
      </c>
      <c r="E325" s="18">
        <f t="shared" si="38"/>
        <v>0</v>
      </c>
      <c r="F325" s="16"/>
      <c r="G325" s="16"/>
      <c r="H325" s="18">
        <f t="shared" si="39"/>
        <v>422</v>
      </c>
      <c r="I325" s="18">
        <v>422</v>
      </c>
      <c r="J325" s="16"/>
    </row>
    <row r="326" spans="1:10" ht="72" customHeight="1" x14ac:dyDescent="0.2">
      <c r="A326" s="55" t="s">
        <v>1008</v>
      </c>
      <c r="B326" s="15" t="s">
        <v>1009</v>
      </c>
      <c r="C326" s="15"/>
      <c r="D326" s="15"/>
      <c r="E326" s="18">
        <f t="shared" si="38"/>
        <v>8886</v>
      </c>
      <c r="F326" s="18">
        <f>F327</f>
        <v>0</v>
      </c>
      <c r="G326" s="18">
        <f>G327</f>
        <v>8886</v>
      </c>
      <c r="H326" s="18">
        <f>I326+J326</f>
        <v>0</v>
      </c>
      <c r="I326" s="19">
        <f>I327</f>
        <v>0</v>
      </c>
      <c r="J326" s="19">
        <f>J327</f>
        <v>0</v>
      </c>
    </row>
    <row r="327" spans="1:10" ht="72" customHeight="1" x14ac:dyDescent="0.2">
      <c r="A327" s="15" t="s">
        <v>23</v>
      </c>
      <c r="B327" s="15" t="s">
        <v>1009</v>
      </c>
      <c r="C327" s="15" t="s">
        <v>16</v>
      </c>
      <c r="D327" s="15" t="s">
        <v>33</v>
      </c>
      <c r="E327" s="18">
        <f t="shared" si="38"/>
        <v>8886</v>
      </c>
      <c r="F327" s="18"/>
      <c r="G327" s="18">
        <v>8886</v>
      </c>
      <c r="H327" s="18">
        <f>I327+J327</f>
        <v>0</v>
      </c>
      <c r="I327" s="19"/>
      <c r="J327" s="17"/>
    </row>
    <row r="328" spans="1:10" ht="72" customHeight="1" x14ac:dyDescent="0.2">
      <c r="A328" s="55" t="s">
        <v>1008</v>
      </c>
      <c r="B328" s="15" t="s">
        <v>1010</v>
      </c>
      <c r="C328" s="15"/>
      <c r="D328" s="15"/>
      <c r="E328" s="18">
        <f t="shared" si="38"/>
        <v>987</v>
      </c>
      <c r="F328" s="18">
        <f>F329</f>
        <v>987</v>
      </c>
      <c r="G328" s="18">
        <f>G329</f>
        <v>0</v>
      </c>
      <c r="H328" s="18">
        <f>I328+J328</f>
        <v>0</v>
      </c>
      <c r="I328" s="19">
        <f>I329</f>
        <v>0</v>
      </c>
      <c r="J328" s="19">
        <f>J329</f>
        <v>0</v>
      </c>
    </row>
    <row r="329" spans="1:10" ht="72" customHeight="1" x14ac:dyDescent="0.2">
      <c r="A329" s="15" t="s">
        <v>23</v>
      </c>
      <c r="B329" s="15" t="s">
        <v>1010</v>
      </c>
      <c r="C329" s="15" t="s">
        <v>16</v>
      </c>
      <c r="D329" s="15" t="s">
        <v>33</v>
      </c>
      <c r="E329" s="18">
        <f t="shared" si="38"/>
        <v>987</v>
      </c>
      <c r="F329" s="18">
        <v>987</v>
      </c>
      <c r="G329" s="18"/>
      <c r="H329" s="18">
        <f>I329+J329</f>
        <v>0</v>
      </c>
      <c r="I329" s="19"/>
      <c r="J329" s="17"/>
    </row>
    <row r="330" spans="1:10" ht="164.25" customHeight="1" x14ac:dyDescent="0.2">
      <c r="A330" s="11" t="s">
        <v>880</v>
      </c>
      <c r="B330" s="47" t="s">
        <v>884</v>
      </c>
      <c r="C330" s="11"/>
      <c r="D330" s="11"/>
      <c r="E330" s="16">
        <f t="shared" si="38"/>
        <v>840.7</v>
      </c>
      <c r="F330" s="17">
        <f t="shared" ref="F330:G331" si="54">F331</f>
        <v>84.1</v>
      </c>
      <c r="G330" s="17">
        <f t="shared" si="54"/>
        <v>756.6</v>
      </c>
      <c r="H330" s="16">
        <f t="shared" si="39"/>
        <v>0</v>
      </c>
      <c r="I330" s="17">
        <f t="shared" ref="I330:J331" si="55">I331</f>
        <v>0</v>
      </c>
      <c r="J330" s="17">
        <f t="shared" si="55"/>
        <v>0</v>
      </c>
    </row>
    <row r="331" spans="1:10" ht="100.5" customHeight="1" x14ac:dyDescent="0.2">
      <c r="A331" s="15" t="s">
        <v>881</v>
      </c>
      <c r="B331" s="48" t="s">
        <v>885</v>
      </c>
      <c r="C331" s="15"/>
      <c r="D331" s="15"/>
      <c r="E331" s="18">
        <f t="shared" si="38"/>
        <v>840.7</v>
      </c>
      <c r="F331" s="19">
        <f t="shared" si="54"/>
        <v>84.1</v>
      </c>
      <c r="G331" s="19">
        <f t="shared" si="54"/>
        <v>756.6</v>
      </c>
      <c r="H331" s="18">
        <f t="shared" si="39"/>
        <v>0</v>
      </c>
      <c r="I331" s="19">
        <f t="shared" si="55"/>
        <v>0</v>
      </c>
      <c r="J331" s="19">
        <f t="shared" si="55"/>
        <v>0</v>
      </c>
    </row>
    <row r="332" spans="1:10" ht="77.25" customHeight="1" x14ac:dyDescent="0.2">
      <c r="A332" s="15" t="s">
        <v>23</v>
      </c>
      <c r="B332" s="48" t="s">
        <v>885</v>
      </c>
      <c r="C332" s="15" t="s">
        <v>16</v>
      </c>
      <c r="D332" s="15" t="s">
        <v>33</v>
      </c>
      <c r="E332" s="18">
        <f t="shared" si="38"/>
        <v>840.7</v>
      </c>
      <c r="F332" s="19">
        <v>84.1</v>
      </c>
      <c r="G332" s="19">
        <v>756.6</v>
      </c>
      <c r="H332" s="18">
        <f t="shared" si="39"/>
        <v>0</v>
      </c>
      <c r="I332" s="19"/>
      <c r="J332" s="18"/>
    </row>
    <row r="333" spans="1:10" ht="72.75" customHeight="1" x14ac:dyDescent="0.2">
      <c r="A333" s="35" t="s">
        <v>71</v>
      </c>
      <c r="B333" s="11" t="s">
        <v>72</v>
      </c>
      <c r="C333" s="11"/>
      <c r="D333" s="11"/>
      <c r="E333" s="16">
        <f t="shared" si="38"/>
        <v>71262</v>
      </c>
      <c r="F333" s="17">
        <f>F334+F337</f>
        <v>67360</v>
      </c>
      <c r="G333" s="17">
        <f>G334+G337</f>
        <v>3902</v>
      </c>
      <c r="H333" s="16">
        <f t="shared" si="39"/>
        <v>73973</v>
      </c>
      <c r="I333" s="17">
        <f>I334+I337</f>
        <v>69994</v>
      </c>
      <c r="J333" s="17">
        <f>J334+J337</f>
        <v>3979</v>
      </c>
    </row>
    <row r="334" spans="1:10" ht="101.45" customHeight="1" x14ac:dyDescent="0.2">
      <c r="A334" s="11" t="s">
        <v>562</v>
      </c>
      <c r="B334" s="11" t="s">
        <v>73</v>
      </c>
      <c r="C334" s="11"/>
      <c r="D334" s="11"/>
      <c r="E334" s="16">
        <f t="shared" si="38"/>
        <v>67056.800000000003</v>
      </c>
      <c r="F334" s="17">
        <f t="shared" ref="F334:J335" si="56">F335</f>
        <v>67056.800000000003</v>
      </c>
      <c r="G334" s="17">
        <f t="shared" si="56"/>
        <v>0</v>
      </c>
      <c r="H334" s="16">
        <f t="shared" si="39"/>
        <v>69683.600000000006</v>
      </c>
      <c r="I334" s="17">
        <f t="shared" si="56"/>
        <v>69683.600000000006</v>
      </c>
      <c r="J334" s="17">
        <f t="shared" si="56"/>
        <v>0</v>
      </c>
    </row>
    <row r="335" spans="1:10" ht="88.5" customHeight="1" x14ac:dyDescent="0.2">
      <c r="A335" s="15" t="s">
        <v>61</v>
      </c>
      <c r="B335" s="15" t="s">
        <v>74</v>
      </c>
      <c r="C335" s="15"/>
      <c r="D335" s="15"/>
      <c r="E335" s="18">
        <f t="shared" si="38"/>
        <v>67056.800000000003</v>
      </c>
      <c r="F335" s="19">
        <f t="shared" si="56"/>
        <v>67056.800000000003</v>
      </c>
      <c r="G335" s="18">
        <f t="shared" si="56"/>
        <v>0</v>
      </c>
      <c r="H335" s="18">
        <f t="shared" si="39"/>
        <v>69683.600000000006</v>
      </c>
      <c r="I335" s="19">
        <f t="shared" si="56"/>
        <v>69683.600000000006</v>
      </c>
      <c r="J335" s="18">
        <f t="shared" si="56"/>
        <v>0</v>
      </c>
    </row>
    <row r="336" spans="1:10" ht="108" customHeight="1" x14ac:dyDescent="0.2">
      <c r="A336" s="15" t="s">
        <v>21</v>
      </c>
      <c r="B336" s="15" t="s">
        <v>74</v>
      </c>
      <c r="C336" s="15" t="s">
        <v>17</v>
      </c>
      <c r="D336" s="15" t="s">
        <v>32</v>
      </c>
      <c r="E336" s="18">
        <f t="shared" si="38"/>
        <v>67056.800000000003</v>
      </c>
      <c r="F336" s="43">
        <f>67056+0.8</f>
        <v>67056.800000000003</v>
      </c>
      <c r="G336" s="18"/>
      <c r="H336" s="18">
        <f t="shared" si="39"/>
        <v>69683.600000000006</v>
      </c>
      <c r="I336" s="43">
        <v>69683.600000000006</v>
      </c>
      <c r="J336" s="18"/>
    </row>
    <row r="337" spans="1:10" ht="99" customHeight="1" x14ac:dyDescent="0.2">
      <c r="A337" s="11" t="s">
        <v>828</v>
      </c>
      <c r="B337" s="11" t="s">
        <v>830</v>
      </c>
      <c r="C337" s="11"/>
      <c r="D337" s="15"/>
      <c r="E337" s="16">
        <f>F337+G337</f>
        <v>4205.2</v>
      </c>
      <c r="F337" s="17">
        <f>F338</f>
        <v>303.2</v>
      </c>
      <c r="G337" s="17">
        <f>G338</f>
        <v>3902</v>
      </c>
      <c r="H337" s="16">
        <f>I337+J337</f>
        <v>4289.3999999999996</v>
      </c>
      <c r="I337" s="17">
        <f>I338</f>
        <v>310.39999999999998</v>
      </c>
      <c r="J337" s="17">
        <f>J338</f>
        <v>3979</v>
      </c>
    </row>
    <row r="338" spans="1:10" ht="159" customHeight="1" x14ac:dyDescent="0.2">
      <c r="A338" s="15" t="s">
        <v>829</v>
      </c>
      <c r="B338" s="15" t="s">
        <v>831</v>
      </c>
      <c r="C338" s="15"/>
      <c r="D338" s="15"/>
      <c r="E338" s="18">
        <f>F338+G338</f>
        <v>4205.2</v>
      </c>
      <c r="F338" s="19">
        <f>F339</f>
        <v>303.2</v>
      </c>
      <c r="G338" s="19">
        <f>G339</f>
        <v>3902</v>
      </c>
      <c r="H338" s="18">
        <f>I338+J338</f>
        <v>4289.3999999999996</v>
      </c>
      <c r="I338" s="19">
        <f>I339</f>
        <v>310.39999999999998</v>
      </c>
      <c r="J338" s="19">
        <f>J339</f>
        <v>3979</v>
      </c>
    </row>
    <row r="339" spans="1:10" ht="106.5" customHeight="1" x14ac:dyDescent="0.2">
      <c r="A339" s="15" t="s">
        <v>21</v>
      </c>
      <c r="B339" s="15" t="s">
        <v>831</v>
      </c>
      <c r="C339" s="15" t="s">
        <v>17</v>
      </c>
      <c r="D339" s="15" t="s">
        <v>32</v>
      </c>
      <c r="E339" s="18">
        <f>F339+G339</f>
        <v>4205.2</v>
      </c>
      <c r="F339" s="18">
        <v>303.2</v>
      </c>
      <c r="G339" s="18">
        <v>3902</v>
      </c>
      <c r="H339" s="18">
        <f>I339+J339</f>
        <v>4289.3999999999996</v>
      </c>
      <c r="I339" s="18">
        <v>310.39999999999998</v>
      </c>
      <c r="J339" s="18">
        <v>3979</v>
      </c>
    </row>
    <row r="340" spans="1:10" ht="106.5" customHeight="1" x14ac:dyDescent="0.2">
      <c r="A340" s="35" t="s">
        <v>832</v>
      </c>
      <c r="B340" s="11" t="s">
        <v>833</v>
      </c>
      <c r="C340" s="11"/>
      <c r="D340" s="11"/>
      <c r="E340" s="16">
        <f>F340+G340</f>
        <v>72036</v>
      </c>
      <c r="F340" s="17">
        <f>F341+F345</f>
        <v>72036</v>
      </c>
      <c r="G340" s="17">
        <f>G341+G345</f>
        <v>0</v>
      </c>
      <c r="H340" s="16">
        <f>I340+J340</f>
        <v>72139</v>
      </c>
      <c r="I340" s="17">
        <f>I341+I345</f>
        <v>72139</v>
      </c>
      <c r="J340" s="17">
        <f>J341+J345</f>
        <v>0</v>
      </c>
    </row>
    <row r="341" spans="1:10" ht="123.75" customHeight="1" x14ac:dyDescent="0.2">
      <c r="A341" s="35" t="s">
        <v>75</v>
      </c>
      <c r="B341" s="11" t="s">
        <v>76</v>
      </c>
      <c r="C341" s="11"/>
      <c r="D341" s="11"/>
      <c r="E341" s="16">
        <f t="shared" si="38"/>
        <v>7268</v>
      </c>
      <c r="F341" s="17">
        <f>F342</f>
        <v>7268</v>
      </c>
      <c r="G341" s="16">
        <f>G342</f>
        <v>0</v>
      </c>
      <c r="H341" s="16">
        <f t="shared" ref="H341:H343" si="57">I341+J341</f>
        <v>7287</v>
      </c>
      <c r="I341" s="17">
        <f>I342</f>
        <v>7287</v>
      </c>
      <c r="J341" s="16">
        <f>J342</f>
        <v>0</v>
      </c>
    </row>
    <row r="342" spans="1:10" ht="63" customHeight="1" x14ac:dyDescent="0.2">
      <c r="A342" s="37" t="s">
        <v>77</v>
      </c>
      <c r="B342" s="15" t="s">
        <v>78</v>
      </c>
      <c r="C342" s="15"/>
      <c r="D342" s="15"/>
      <c r="E342" s="18">
        <f t="shared" si="38"/>
        <v>7268</v>
      </c>
      <c r="F342" s="19">
        <f>F343+F344</f>
        <v>7268</v>
      </c>
      <c r="G342" s="19">
        <f>G343</f>
        <v>0</v>
      </c>
      <c r="H342" s="18">
        <f t="shared" si="57"/>
        <v>7287</v>
      </c>
      <c r="I342" s="19">
        <f>I343+I344</f>
        <v>7287</v>
      </c>
      <c r="J342" s="19">
        <f>J343</f>
        <v>0</v>
      </c>
    </row>
    <row r="343" spans="1:10" ht="191.25" customHeight="1" x14ac:dyDescent="0.2">
      <c r="A343" s="37" t="s">
        <v>25</v>
      </c>
      <c r="B343" s="15" t="s">
        <v>78</v>
      </c>
      <c r="C343" s="15" t="s">
        <v>15</v>
      </c>
      <c r="D343" s="15" t="s">
        <v>33</v>
      </c>
      <c r="E343" s="18">
        <f t="shared" si="38"/>
        <v>7221</v>
      </c>
      <c r="F343" s="18">
        <f>7187+34</f>
        <v>7221</v>
      </c>
      <c r="G343" s="18"/>
      <c r="H343" s="18">
        <f t="shared" si="57"/>
        <v>7240</v>
      </c>
      <c r="I343" s="18">
        <f>7187+53</f>
        <v>7240</v>
      </c>
      <c r="J343" s="18"/>
    </row>
    <row r="344" spans="1:10" ht="67.5" customHeight="1" x14ac:dyDescent="0.2">
      <c r="A344" s="45" t="s">
        <v>23</v>
      </c>
      <c r="B344" s="15" t="s">
        <v>78</v>
      </c>
      <c r="C344" s="15" t="s">
        <v>16</v>
      </c>
      <c r="D344" s="15" t="s">
        <v>33</v>
      </c>
      <c r="E344" s="18">
        <f>F344+G344</f>
        <v>47</v>
      </c>
      <c r="F344" s="18">
        <v>47</v>
      </c>
      <c r="G344" s="18"/>
      <c r="H344" s="18">
        <f>I344+J344</f>
        <v>47</v>
      </c>
      <c r="I344" s="18">
        <v>47</v>
      </c>
      <c r="J344" s="18"/>
    </row>
    <row r="345" spans="1:10" ht="186" customHeight="1" x14ac:dyDescent="0.2">
      <c r="A345" s="41" t="s">
        <v>79</v>
      </c>
      <c r="B345" s="11" t="s">
        <v>80</v>
      </c>
      <c r="C345" s="11"/>
      <c r="D345" s="11"/>
      <c r="E345" s="16">
        <f t="shared" ref="E345:E352" si="58">F345+G345</f>
        <v>64768</v>
      </c>
      <c r="F345" s="17">
        <f>F346</f>
        <v>64768</v>
      </c>
      <c r="G345" s="16">
        <f>G346</f>
        <v>0</v>
      </c>
      <c r="H345" s="16">
        <f t="shared" ref="H345:H348" si="59">I345+J345</f>
        <v>64852</v>
      </c>
      <c r="I345" s="17">
        <f>I346</f>
        <v>64852</v>
      </c>
      <c r="J345" s="16">
        <f>J346</f>
        <v>0</v>
      </c>
    </row>
    <row r="346" spans="1:10" ht="82.5" customHeight="1" x14ac:dyDescent="0.2">
      <c r="A346" s="42" t="s">
        <v>61</v>
      </c>
      <c r="B346" s="15" t="s">
        <v>81</v>
      </c>
      <c r="C346" s="15"/>
      <c r="D346" s="15"/>
      <c r="E346" s="18">
        <f t="shared" si="58"/>
        <v>64768</v>
      </c>
      <c r="F346" s="19">
        <f>F347+F348+F349</f>
        <v>64768</v>
      </c>
      <c r="G346" s="19">
        <f>G347+G348+G349</f>
        <v>0</v>
      </c>
      <c r="H346" s="18">
        <f t="shared" si="59"/>
        <v>64852</v>
      </c>
      <c r="I346" s="19">
        <f>I347+I348+I349</f>
        <v>64852</v>
      </c>
      <c r="J346" s="19">
        <f>J347+J348+J349</f>
        <v>0</v>
      </c>
    </row>
    <row r="347" spans="1:10" ht="190.5" customHeight="1" x14ac:dyDescent="0.2">
      <c r="A347" s="37" t="s">
        <v>25</v>
      </c>
      <c r="B347" s="15" t="s">
        <v>81</v>
      </c>
      <c r="C347" s="15" t="s">
        <v>15</v>
      </c>
      <c r="D347" s="15" t="s">
        <v>33</v>
      </c>
      <c r="E347" s="18">
        <f t="shared" si="58"/>
        <v>62516</v>
      </c>
      <c r="F347" s="43">
        <v>62516</v>
      </c>
      <c r="G347" s="18"/>
      <c r="H347" s="18">
        <f t="shared" si="59"/>
        <v>63100</v>
      </c>
      <c r="I347" s="43">
        <f>63109-9</f>
        <v>63100</v>
      </c>
      <c r="J347" s="18"/>
    </row>
    <row r="348" spans="1:10" ht="69.75" customHeight="1" x14ac:dyDescent="0.2">
      <c r="A348" s="15" t="s">
        <v>23</v>
      </c>
      <c r="B348" s="15" t="s">
        <v>81</v>
      </c>
      <c r="C348" s="15" t="s">
        <v>16</v>
      </c>
      <c r="D348" s="15" t="s">
        <v>33</v>
      </c>
      <c r="E348" s="18">
        <f t="shared" si="58"/>
        <v>2243</v>
      </c>
      <c r="F348" s="43">
        <v>2243</v>
      </c>
      <c r="G348" s="25"/>
      <c r="H348" s="18">
        <f t="shared" si="59"/>
        <v>1743</v>
      </c>
      <c r="I348" s="43">
        <f>1843-100</f>
        <v>1743</v>
      </c>
      <c r="J348" s="25"/>
    </row>
    <row r="349" spans="1:10" ht="53.25" customHeight="1" x14ac:dyDescent="0.2">
      <c r="A349" s="15" t="s">
        <v>22</v>
      </c>
      <c r="B349" s="15" t="s">
        <v>81</v>
      </c>
      <c r="C349" s="15" t="s">
        <v>18</v>
      </c>
      <c r="D349" s="15" t="s">
        <v>33</v>
      </c>
      <c r="E349" s="18">
        <f>F349+G349</f>
        <v>9</v>
      </c>
      <c r="F349" s="43">
        <v>9</v>
      </c>
      <c r="G349" s="25"/>
      <c r="H349" s="18">
        <f>I349+J349</f>
        <v>9</v>
      </c>
      <c r="I349" s="43">
        <v>9</v>
      </c>
      <c r="J349" s="25"/>
    </row>
    <row r="350" spans="1:10" ht="119.25" customHeight="1" x14ac:dyDescent="0.2">
      <c r="A350" s="35" t="s">
        <v>702</v>
      </c>
      <c r="B350" s="11" t="s">
        <v>332</v>
      </c>
      <c r="C350" s="11"/>
      <c r="D350" s="11"/>
      <c r="E350" s="16">
        <f t="shared" si="58"/>
        <v>109825</v>
      </c>
      <c r="F350" s="17">
        <f>F351</f>
        <v>17947</v>
      </c>
      <c r="G350" s="17">
        <f>G351</f>
        <v>91878</v>
      </c>
      <c r="H350" s="16">
        <f t="shared" ref="H350" si="60">I350+J350</f>
        <v>114560.90000000001</v>
      </c>
      <c r="I350" s="17">
        <f>I351</f>
        <v>17947</v>
      </c>
      <c r="J350" s="17">
        <f>J351</f>
        <v>96613.900000000009</v>
      </c>
    </row>
    <row r="351" spans="1:10" ht="115.5" customHeight="1" x14ac:dyDescent="0.2">
      <c r="A351" s="35" t="s">
        <v>822</v>
      </c>
      <c r="B351" s="11" t="s">
        <v>333</v>
      </c>
      <c r="C351" s="15"/>
      <c r="D351" s="15"/>
      <c r="E351" s="16">
        <f>F351+G351</f>
        <v>109825</v>
      </c>
      <c r="F351" s="17">
        <f>F352+F355+F358+F363+F366</f>
        <v>17947</v>
      </c>
      <c r="G351" s="17">
        <f>G352+G355+G358+G363+G366</f>
        <v>91878</v>
      </c>
      <c r="H351" s="16">
        <f t="shared" ref="H351:H352" si="61">I351+J351</f>
        <v>114560.90000000001</v>
      </c>
      <c r="I351" s="17">
        <f>I352+I355+I358+I363+I366</f>
        <v>17947</v>
      </c>
      <c r="J351" s="17">
        <f>J352+J355+J358+J363+J366</f>
        <v>96613.900000000009</v>
      </c>
    </row>
    <row r="352" spans="1:10" ht="259.14999999999998" customHeight="1" x14ac:dyDescent="0.2">
      <c r="A352" s="35" t="s">
        <v>334</v>
      </c>
      <c r="B352" s="11" t="s">
        <v>335</v>
      </c>
      <c r="C352" s="15"/>
      <c r="D352" s="15"/>
      <c r="E352" s="16">
        <f t="shared" si="58"/>
        <v>52507</v>
      </c>
      <c r="F352" s="17">
        <f>F354</f>
        <v>0</v>
      </c>
      <c r="G352" s="16">
        <f>G354</f>
        <v>52507</v>
      </c>
      <c r="H352" s="16">
        <f t="shared" si="61"/>
        <v>56803</v>
      </c>
      <c r="I352" s="17">
        <f>I354</f>
        <v>0</v>
      </c>
      <c r="J352" s="16">
        <f>J354</f>
        <v>56803</v>
      </c>
    </row>
    <row r="353" spans="1:244" ht="137.25" customHeight="1" x14ac:dyDescent="0.2">
      <c r="A353" s="37" t="s">
        <v>336</v>
      </c>
      <c r="B353" s="15" t="s">
        <v>802</v>
      </c>
      <c r="C353" s="15"/>
      <c r="D353" s="15"/>
      <c r="E353" s="18">
        <f>F353+G353</f>
        <v>52507</v>
      </c>
      <c r="F353" s="19">
        <f>F354</f>
        <v>0</v>
      </c>
      <c r="G353" s="18">
        <f>G354</f>
        <v>52507</v>
      </c>
      <c r="H353" s="18">
        <f>I353+J353</f>
        <v>56803</v>
      </c>
      <c r="I353" s="19">
        <f>I354</f>
        <v>0</v>
      </c>
      <c r="J353" s="18">
        <f>J354</f>
        <v>56803</v>
      </c>
    </row>
    <row r="354" spans="1:244" ht="79.900000000000006" customHeight="1" x14ac:dyDescent="0.2">
      <c r="A354" s="15" t="s">
        <v>24</v>
      </c>
      <c r="B354" s="15" t="s">
        <v>802</v>
      </c>
      <c r="C354" s="15" t="s">
        <v>20</v>
      </c>
      <c r="D354" s="15" t="s">
        <v>8</v>
      </c>
      <c r="E354" s="18">
        <f>F354+G354</f>
        <v>52507</v>
      </c>
      <c r="F354" s="19"/>
      <c r="G354" s="18">
        <v>52507</v>
      </c>
      <c r="H354" s="18">
        <f>I354+J354</f>
        <v>56803</v>
      </c>
      <c r="I354" s="19"/>
      <c r="J354" s="18">
        <v>56803</v>
      </c>
    </row>
    <row r="355" spans="1:244" ht="137.25" customHeight="1" x14ac:dyDescent="0.2">
      <c r="A355" s="35" t="s">
        <v>337</v>
      </c>
      <c r="B355" s="11" t="s">
        <v>338</v>
      </c>
      <c r="C355" s="15"/>
      <c r="D355" s="15"/>
      <c r="E355" s="16">
        <f>F355+G355</f>
        <v>20807.900000000001</v>
      </c>
      <c r="F355" s="17">
        <f>F356</f>
        <v>7947</v>
      </c>
      <c r="G355" s="16">
        <f>G356</f>
        <v>12860.9</v>
      </c>
      <c r="H355" s="16">
        <f>I355+J355</f>
        <v>21532.1</v>
      </c>
      <c r="I355" s="17">
        <f>I356</f>
        <v>7947</v>
      </c>
      <c r="J355" s="16">
        <f>J356</f>
        <v>13585.1</v>
      </c>
    </row>
    <row r="356" spans="1:244" ht="65.25" customHeight="1" x14ac:dyDescent="0.2">
      <c r="A356" s="49" t="s">
        <v>693</v>
      </c>
      <c r="B356" s="15" t="s">
        <v>664</v>
      </c>
      <c r="C356" s="15"/>
      <c r="D356" s="15"/>
      <c r="E356" s="18">
        <f t="shared" ref="E356:E386" si="62">F356+G356</f>
        <v>20807.900000000001</v>
      </c>
      <c r="F356" s="19">
        <f>F357</f>
        <v>7947</v>
      </c>
      <c r="G356" s="18">
        <f>G357</f>
        <v>12860.9</v>
      </c>
      <c r="H356" s="18">
        <f t="shared" ref="H356:H385" si="63">I356+J356</f>
        <v>21532.1</v>
      </c>
      <c r="I356" s="19">
        <f>I357</f>
        <v>7947</v>
      </c>
      <c r="J356" s="18">
        <f>J357</f>
        <v>13585.1</v>
      </c>
      <c r="K356" s="20"/>
      <c r="L356" s="20"/>
      <c r="M356" s="20"/>
      <c r="N356" s="20"/>
      <c r="O356" s="20"/>
      <c r="P356" s="20"/>
      <c r="Q356" s="20"/>
      <c r="R356" s="20"/>
      <c r="S356" s="20"/>
      <c r="T356" s="20"/>
      <c r="U356" s="20"/>
      <c r="V356" s="20"/>
      <c r="W356" s="20"/>
      <c r="X356" s="20"/>
      <c r="Y356" s="20"/>
      <c r="Z356" s="20"/>
      <c r="AA356" s="20"/>
      <c r="AB356" s="20"/>
      <c r="AC356" s="20"/>
      <c r="AD356" s="20"/>
      <c r="AE356" s="20"/>
      <c r="AF356" s="20"/>
      <c r="AG356" s="20"/>
      <c r="AH356" s="20"/>
      <c r="AI356" s="20"/>
      <c r="AJ356" s="20"/>
      <c r="AK356" s="20"/>
      <c r="AL356" s="20"/>
      <c r="AM356" s="20"/>
      <c r="AN356" s="20"/>
      <c r="AO356" s="20"/>
      <c r="AP356" s="20"/>
      <c r="AQ356" s="20"/>
      <c r="AR356" s="20"/>
      <c r="AS356" s="20"/>
      <c r="AT356" s="20"/>
      <c r="AU356" s="20"/>
      <c r="AV356" s="20"/>
      <c r="AW356" s="20"/>
      <c r="AX356" s="20"/>
      <c r="AY356" s="20"/>
      <c r="AZ356" s="20"/>
      <c r="BA356" s="20"/>
      <c r="BB356" s="20"/>
      <c r="BC356" s="20"/>
      <c r="BD356" s="20"/>
      <c r="BE356" s="20"/>
      <c r="BF356" s="20"/>
      <c r="BG356" s="20"/>
      <c r="BH356" s="20"/>
      <c r="BI356" s="20"/>
      <c r="BJ356" s="20"/>
      <c r="BK356" s="20"/>
      <c r="BL356" s="20"/>
      <c r="BM356" s="20"/>
      <c r="BN356" s="20"/>
      <c r="BO356" s="20"/>
      <c r="BP356" s="20"/>
      <c r="BQ356" s="20"/>
      <c r="BR356" s="20"/>
      <c r="BS356" s="20"/>
      <c r="BT356" s="20"/>
      <c r="BU356" s="20"/>
      <c r="BV356" s="20"/>
      <c r="BW356" s="20"/>
      <c r="BX356" s="20"/>
      <c r="BY356" s="20"/>
      <c r="BZ356" s="20"/>
      <c r="CA356" s="20"/>
      <c r="CB356" s="20"/>
      <c r="CC356" s="20"/>
      <c r="CD356" s="20"/>
      <c r="CE356" s="20"/>
      <c r="CF356" s="20"/>
      <c r="CG356" s="20"/>
      <c r="CH356" s="20"/>
      <c r="CI356" s="20"/>
      <c r="CJ356" s="20"/>
      <c r="CK356" s="20"/>
      <c r="CL356" s="20"/>
      <c r="CM356" s="20"/>
      <c r="CN356" s="20"/>
      <c r="CO356" s="20"/>
      <c r="CP356" s="20"/>
      <c r="CQ356" s="20"/>
      <c r="CR356" s="20"/>
      <c r="CS356" s="20"/>
      <c r="CT356" s="20"/>
      <c r="CU356" s="20"/>
      <c r="CV356" s="20"/>
      <c r="CW356" s="20"/>
      <c r="CX356" s="20"/>
      <c r="CY356" s="20"/>
      <c r="CZ356" s="20"/>
      <c r="DA356" s="20"/>
      <c r="DB356" s="20"/>
      <c r="DC356" s="20"/>
      <c r="DD356" s="20"/>
      <c r="DE356" s="20"/>
      <c r="DF356" s="20"/>
      <c r="DG356" s="20"/>
      <c r="DH356" s="20"/>
      <c r="DI356" s="20"/>
      <c r="DJ356" s="20"/>
      <c r="DK356" s="20"/>
      <c r="DL356" s="20"/>
      <c r="DM356" s="20"/>
      <c r="DN356" s="20"/>
      <c r="DO356" s="20"/>
      <c r="DP356" s="20"/>
      <c r="DQ356" s="20"/>
      <c r="DR356" s="20"/>
      <c r="DS356" s="20"/>
      <c r="DT356" s="20"/>
      <c r="DU356" s="20"/>
      <c r="DV356" s="20"/>
      <c r="DW356" s="20"/>
      <c r="DX356" s="20"/>
      <c r="DY356" s="20"/>
      <c r="DZ356" s="20"/>
      <c r="EA356" s="20"/>
      <c r="EB356" s="20"/>
      <c r="EC356" s="20"/>
      <c r="ED356" s="20"/>
      <c r="EE356" s="20"/>
      <c r="EF356" s="20"/>
      <c r="EG356" s="20"/>
      <c r="EH356" s="20"/>
      <c r="EI356" s="20"/>
      <c r="EJ356" s="20"/>
      <c r="EK356" s="20"/>
      <c r="EL356" s="20"/>
      <c r="EM356" s="20"/>
      <c r="EN356" s="20"/>
      <c r="EO356" s="20"/>
      <c r="EP356" s="20"/>
      <c r="EQ356" s="20"/>
      <c r="ER356" s="20"/>
      <c r="ES356" s="20"/>
      <c r="ET356" s="20"/>
      <c r="EU356" s="20"/>
      <c r="EV356" s="20"/>
      <c r="EW356" s="20"/>
      <c r="EX356" s="20"/>
      <c r="EY356" s="20"/>
      <c r="EZ356" s="20"/>
      <c r="FA356" s="20"/>
      <c r="FB356" s="20"/>
      <c r="FC356" s="20"/>
      <c r="FD356" s="20"/>
      <c r="FE356" s="20"/>
      <c r="FF356" s="20"/>
      <c r="FG356" s="20"/>
      <c r="FH356" s="20"/>
      <c r="FI356" s="20"/>
      <c r="FJ356" s="20"/>
      <c r="FK356" s="20"/>
      <c r="FL356" s="20"/>
      <c r="FM356" s="20"/>
      <c r="FN356" s="20"/>
      <c r="FO356" s="20"/>
      <c r="FP356" s="20"/>
      <c r="FQ356" s="20"/>
      <c r="FR356" s="20"/>
      <c r="FS356" s="20"/>
      <c r="FT356" s="20"/>
      <c r="FU356" s="20"/>
      <c r="FV356" s="20"/>
      <c r="FW356" s="20"/>
      <c r="FX356" s="20"/>
      <c r="FY356" s="20"/>
      <c r="FZ356" s="20"/>
      <c r="GA356" s="20"/>
      <c r="GB356" s="20"/>
      <c r="GC356" s="20"/>
      <c r="GD356" s="20"/>
      <c r="GE356" s="20"/>
      <c r="GF356" s="20"/>
      <c r="GG356" s="20"/>
      <c r="GH356" s="20"/>
      <c r="GI356" s="20"/>
      <c r="GJ356" s="20"/>
      <c r="GK356" s="20"/>
      <c r="GL356" s="20"/>
      <c r="GM356" s="20"/>
      <c r="GN356" s="20"/>
      <c r="GO356" s="20"/>
      <c r="GP356" s="20"/>
      <c r="GQ356" s="20"/>
      <c r="GR356" s="20"/>
      <c r="GS356" s="20"/>
      <c r="GT356" s="20"/>
      <c r="GU356" s="20"/>
      <c r="GV356" s="20"/>
      <c r="GW356" s="20"/>
      <c r="GX356" s="20"/>
      <c r="GY356" s="20"/>
      <c r="GZ356" s="20"/>
      <c r="HA356" s="20"/>
      <c r="HB356" s="20"/>
      <c r="HC356" s="20"/>
      <c r="HD356" s="20"/>
      <c r="HE356" s="20"/>
      <c r="HF356" s="20"/>
      <c r="HG356" s="20"/>
      <c r="HH356" s="20"/>
      <c r="HI356" s="20"/>
      <c r="HJ356" s="20"/>
      <c r="HK356" s="20"/>
      <c r="HL356" s="20"/>
      <c r="HM356" s="20"/>
      <c r="HN356" s="20"/>
      <c r="HO356" s="20"/>
      <c r="HP356" s="20"/>
      <c r="HQ356" s="20"/>
      <c r="HR356" s="20"/>
      <c r="HS356" s="20"/>
      <c r="HT356" s="20"/>
      <c r="HU356" s="20"/>
      <c r="HV356" s="20"/>
      <c r="HW356" s="20"/>
      <c r="HX356" s="20"/>
      <c r="HY356" s="20"/>
      <c r="HZ356" s="20"/>
      <c r="IA356" s="20"/>
      <c r="IB356" s="20"/>
      <c r="IC356" s="20"/>
      <c r="ID356" s="20"/>
      <c r="IE356" s="20"/>
      <c r="IF356" s="20"/>
      <c r="IG356" s="20"/>
      <c r="IH356" s="20"/>
      <c r="II356" s="20"/>
      <c r="IJ356" s="20"/>
    </row>
    <row r="357" spans="1:244" ht="50.45" customHeight="1" x14ac:dyDescent="0.25">
      <c r="A357" s="36" t="s">
        <v>30</v>
      </c>
      <c r="B357" s="15" t="s">
        <v>664</v>
      </c>
      <c r="C357" s="15" t="s">
        <v>19</v>
      </c>
      <c r="D357" s="15" t="s">
        <v>8</v>
      </c>
      <c r="E357" s="18">
        <f t="shared" si="62"/>
        <v>20807.900000000001</v>
      </c>
      <c r="F357" s="18">
        <v>7947</v>
      </c>
      <c r="G357" s="18">
        <v>12860.9</v>
      </c>
      <c r="H357" s="18">
        <f>I357+J357</f>
        <v>21532.1</v>
      </c>
      <c r="I357" s="18">
        <v>7947</v>
      </c>
      <c r="J357" s="18">
        <v>13585.1</v>
      </c>
      <c r="K357" s="8"/>
      <c r="L357" s="8"/>
      <c r="M357" s="8"/>
      <c r="N357" s="8"/>
      <c r="O357" s="8"/>
      <c r="P357" s="8"/>
      <c r="Q357" s="8"/>
      <c r="R357" s="8"/>
      <c r="S357" s="8"/>
      <c r="T357" s="8"/>
      <c r="U357" s="8"/>
      <c r="V357" s="8"/>
      <c r="W357" s="8"/>
      <c r="X357" s="8"/>
      <c r="Y357" s="8"/>
      <c r="Z357" s="8"/>
      <c r="AA357" s="8"/>
      <c r="AB357" s="8"/>
      <c r="AC357" s="8"/>
      <c r="AD357" s="8"/>
      <c r="AE357" s="8"/>
      <c r="AF357" s="8"/>
      <c r="AG357" s="8"/>
      <c r="AH357" s="8"/>
      <c r="AI357" s="8"/>
      <c r="AJ357" s="8"/>
      <c r="AK357" s="8"/>
      <c r="AL357" s="8"/>
      <c r="AM357" s="8"/>
      <c r="AN357" s="8"/>
      <c r="AO357" s="8"/>
      <c r="AP357" s="8"/>
      <c r="AQ357" s="8"/>
      <c r="AR357" s="8"/>
      <c r="AS357" s="8"/>
      <c r="AT357" s="8"/>
      <c r="AU357" s="8"/>
      <c r="AV357" s="8"/>
      <c r="AW357" s="8"/>
      <c r="AX357" s="8"/>
      <c r="AY357" s="8"/>
      <c r="AZ357" s="8"/>
      <c r="BA357" s="8"/>
      <c r="BB357" s="8"/>
      <c r="BC357" s="8"/>
      <c r="BD357" s="8"/>
      <c r="BE357" s="8"/>
      <c r="BF357" s="8"/>
      <c r="BG357" s="8"/>
      <c r="BH357" s="8"/>
      <c r="BI357" s="8"/>
      <c r="BJ357" s="8"/>
      <c r="BK357" s="8"/>
      <c r="BL357" s="8"/>
      <c r="BM357" s="8"/>
      <c r="BN357" s="8"/>
      <c r="BO357" s="8"/>
      <c r="BP357" s="8"/>
      <c r="BQ357" s="8"/>
      <c r="BR357" s="8"/>
      <c r="BS357" s="8"/>
      <c r="BT357" s="8"/>
      <c r="BU357" s="8"/>
      <c r="BV357" s="8"/>
      <c r="BW357" s="8"/>
      <c r="BX357" s="8"/>
      <c r="BY357" s="8"/>
      <c r="BZ357" s="8"/>
      <c r="CA357" s="8"/>
      <c r="CB357" s="8"/>
      <c r="CC357" s="8"/>
      <c r="CD357" s="8"/>
      <c r="CE357" s="8"/>
      <c r="CF357" s="8"/>
      <c r="CG357" s="8"/>
      <c r="CH357" s="8"/>
      <c r="CI357" s="8"/>
      <c r="CJ357" s="8"/>
      <c r="CK357" s="8"/>
      <c r="CL357" s="8"/>
      <c r="CM357" s="8"/>
      <c r="CN357" s="8"/>
      <c r="CO357" s="8"/>
      <c r="CP357" s="8"/>
      <c r="CQ357" s="8"/>
      <c r="CR357" s="8"/>
      <c r="CS357" s="8"/>
      <c r="CT357" s="8"/>
      <c r="CU357" s="8"/>
      <c r="CV357" s="8"/>
      <c r="CW357" s="8"/>
      <c r="CX357" s="8"/>
      <c r="CY357" s="8"/>
      <c r="CZ357" s="8"/>
      <c r="DA357" s="8"/>
      <c r="DB357" s="8"/>
      <c r="DC357" s="8"/>
      <c r="DD357" s="8"/>
      <c r="DE357" s="8"/>
      <c r="DF357" s="8"/>
      <c r="DG357" s="8"/>
      <c r="DH357" s="8"/>
      <c r="DI357" s="8"/>
      <c r="DJ357" s="8"/>
      <c r="DK357" s="8"/>
      <c r="DL357" s="8"/>
      <c r="DM357" s="8"/>
      <c r="DN357" s="8"/>
      <c r="DO357" s="8"/>
      <c r="DP357" s="8"/>
      <c r="DQ357" s="8"/>
      <c r="DR357" s="8"/>
      <c r="DS357" s="8"/>
      <c r="DT357" s="8"/>
      <c r="DU357" s="8"/>
      <c r="DV357" s="8"/>
      <c r="DW357" s="8"/>
      <c r="DX357" s="8"/>
      <c r="DY357" s="8"/>
      <c r="DZ357" s="8"/>
      <c r="EA357" s="8"/>
      <c r="EB357" s="8"/>
      <c r="EC357" s="8"/>
      <c r="ED357" s="8"/>
      <c r="EE357" s="8"/>
      <c r="EF357" s="8"/>
      <c r="EG357" s="8"/>
      <c r="EH357" s="8"/>
      <c r="EI357" s="8"/>
      <c r="EJ357" s="8"/>
      <c r="EK357" s="8"/>
      <c r="EL357" s="8"/>
      <c r="EM357" s="8"/>
      <c r="EN357" s="8"/>
      <c r="EO357" s="8"/>
      <c r="EP357" s="8"/>
      <c r="EQ357" s="8"/>
      <c r="ER357" s="8"/>
      <c r="ES357" s="8"/>
      <c r="ET357" s="8"/>
      <c r="EU357" s="8"/>
      <c r="EV357" s="8"/>
      <c r="EW357" s="8"/>
      <c r="EX357" s="8"/>
      <c r="EY357" s="8"/>
      <c r="EZ357" s="8"/>
      <c r="FA357" s="8"/>
      <c r="FB357" s="8"/>
      <c r="FC357" s="8"/>
      <c r="FD357" s="8"/>
      <c r="FE357" s="8"/>
      <c r="FF357" s="8"/>
      <c r="FG357" s="8"/>
      <c r="FH357" s="8"/>
      <c r="FI357" s="8"/>
      <c r="FJ357" s="8"/>
      <c r="FK357" s="8"/>
      <c r="FL357" s="8"/>
      <c r="FM357" s="8"/>
      <c r="FN357" s="8"/>
      <c r="FO357" s="8"/>
      <c r="FP357" s="8"/>
      <c r="FQ357" s="8"/>
      <c r="FR357" s="8"/>
      <c r="FS357" s="8"/>
      <c r="FT357" s="8"/>
      <c r="FU357" s="8"/>
      <c r="FV357" s="8"/>
      <c r="FW357" s="8"/>
      <c r="FX357" s="8"/>
      <c r="FY357" s="8"/>
      <c r="FZ357" s="8"/>
      <c r="GA357" s="8"/>
      <c r="GB357" s="8"/>
      <c r="GC357" s="8"/>
      <c r="GD357" s="8"/>
      <c r="GE357" s="8"/>
      <c r="GF357" s="8"/>
      <c r="GG357" s="8"/>
      <c r="GH357" s="8"/>
      <c r="GI357" s="8"/>
      <c r="GJ357" s="8"/>
      <c r="GK357" s="8"/>
      <c r="GL357" s="8"/>
      <c r="GM357" s="8"/>
      <c r="GN357" s="8"/>
      <c r="GO357" s="8"/>
      <c r="GP357" s="8"/>
      <c r="GQ357" s="8"/>
      <c r="GR357" s="8"/>
      <c r="GS357" s="8"/>
      <c r="GT357" s="8"/>
      <c r="GU357" s="8"/>
      <c r="GV357" s="8"/>
      <c r="GW357" s="8"/>
      <c r="GX357" s="8"/>
      <c r="GY357" s="8"/>
      <c r="GZ357" s="8"/>
      <c r="HA357" s="8"/>
      <c r="HB357" s="8"/>
      <c r="HC357" s="8"/>
      <c r="HD357" s="8"/>
      <c r="HE357" s="8"/>
      <c r="HF357" s="8"/>
      <c r="HG357" s="8"/>
      <c r="HH357" s="8"/>
      <c r="HI357" s="8"/>
      <c r="HJ357" s="8"/>
      <c r="HK357" s="8"/>
      <c r="HL357" s="8"/>
      <c r="HM357" s="8"/>
      <c r="HN357" s="8"/>
      <c r="HO357" s="8"/>
      <c r="HP357" s="8"/>
      <c r="HQ357" s="8"/>
      <c r="HR357" s="8"/>
      <c r="HS357" s="8"/>
      <c r="HT357" s="8"/>
      <c r="HU357" s="8"/>
      <c r="HV357" s="8"/>
      <c r="HW357" s="8"/>
      <c r="HX357" s="8"/>
      <c r="HY357" s="8"/>
      <c r="HZ357" s="8"/>
      <c r="IA357" s="8"/>
      <c r="IB357" s="8"/>
      <c r="IC357" s="8"/>
      <c r="ID357" s="8"/>
      <c r="IE357" s="8"/>
      <c r="IF357" s="8"/>
      <c r="IG357" s="8"/>
      <c r="IH357" s="8"/>
      <c r="II357" s="8"/>
      <c r="IJ357" s="8"/>
    </row>
    <row r="358" spans="1:244" ht="276" customHeight="1" x14ac:dyDescent="0.25">
      <c r="A358" s="38" t="s">
        <v>873</v>
      </c>
      <c r="B358" s="11" t="s">
        <v>860</v>
      </c>
      <c r="C358" s="15"/>
      <c r="D358" s="15"/>
      <c r="E358" s="16">
        <f t="shared" si="62"/>
        <v>6373.5</v>
      </c>
      <c r="F358" s="19">
        <f>F359+F361</f>
        <v>0</v>
      </c>
      <c r="G358" s="19">
        <f>G359+G361</f>
        <v>6373.5</v>
      </c>
      <c r="H358" s="16">
        <f t="shared" ref="H358:H364" si="64">I358+J358</f>
        <v>6692</v>
      </c>
      <c r="I358" s="19">
        <f>I359+I361</f>
        <v>0</v>
      </c>
      <c r="J358" s="19">
        <f>J359+J361</f>
        <v>6692</v>
      </c>
      <c r="K358" s="8"/>
      <c r="L358" s="8"/>
      <c r="M358" s="8"/>
      <c r="N358" s="8"/>
      <c r="O358" s="8"/>
      <c r="P358" s="8"/>
      <c r="Q358" s="8"/>
      <c r="R358" s="8"/>
      <c r="S358" s="8"/>
      <c r="T358" s="8"/>
      <c r="U358" s="8"/>
      <c r="V358" s="8"/>
      <c r="W358" s="8"/>
      <c r="X358" s="8"/>
      <c r="Y358" s="8"/>
      <c r="Z358" s="8"/>
      <c r="AA358" s="8"/>
      <c r="AB358" s="8"/>
      <c r="AC358" s="8"/>
      <c r="AD358" s="8"/>
      <c r="AE358" s="8"/>
      <c r="AF358" s="8"/>
      <c r="AG358" s="8"/>
      <c r="AH358" s="8"/>
      <c r="AI358" s="8"/>
      <c r="AJ358" s="8"/>
      <c r="AK358" s="8"/>
      <c r="AL358" s="8"/>
      <c r="AM358" s="8"/>
      <c r="AN358" s="8"/>
      <c r="AO358" s="8"/>
      <c r="AP358" s="8"/>
      <c r="AQ358" s="8"/>
      <c r="AR358" s="8"/>
      <c r="AS358" s="8"/>
      <c r="AT358" s="8"/>
      <c r="AU358" s="8"/>
      <c r="AV358" s="8"/>
      <c r="AW358" s="8"/>
      <c r="AX358" s="8"/>
      <c r="AY358" s="8"/>
      <c r="AZ358" s="8"/>
      <c r="BA358" s="8"/>
      <c r="BB358" s="8"/>
      <c r="BC358" s="8"/>
      <c r="BD358" s="8"/>
      <c r="BE358" s="8"/>
      <c r="BF358" s="8"/>
      <c r="BG358" s="8"/>
      <c r="BH358" s="8"/>
      <c r="BI358" s="8"/>
      <c r="BJ358" s="8"/>
      <c r="BK358" s="8"/>
      <c r="BL358" s="8"/>
      <c r="BM358" s="8"/>
      <c r="BN358" s="8"/>
      <c r="BO358" s="8"/>
      <c r="BP358" s="8"/>
      <c r="BQ358" s="8"/>
      <c r="BR358" s="8"/>
      <c r="BS358" s="8"/>
      <c r="BT358" s="8"/>
      <c r="BU358" s="8"/>
      <c r="BV358" s="8"/>
      <c r="BW358" s="8"/>
      <c r="BX358" s="8"/>
      <c r="BY358" s="8"/>
      <c r="BZ358" s="8"/>
      <c r="CA358" s="8"/>
      <c r="CB358" s="8"/>
      <c r="CC358" s="8"/>
      <c r="CD358" s="8"/>
      <c r="CE358" s="8"/>
      <c r="CF358" s="8"/>
      <c r="CG358" s="8"/>
      <c r="CH358" s="8"/>
      <c r="CI358" s="8"/>
      <c r="CJ358" s="8"/>
      <c r="CK358" s="8"/>
      <c r="CL358" s="8"/>
      <c r="CM358" s="8"/>
      <c r="CN358" s="8"/>
      <c r="CO358" s="8"/>
      <c r="CP358" s="8"/>
      <c r="CQ358" s="8"/>
      <c r="CR358" s="8"/>
      <c r="CS358" s="8"/>
      <c r="CT358" s="8"/>
      <c r="CU358" s="8"/>
      <c r="CV358" s="8"/>
      <c r="CW358" s="8"/>
      <c r="CX358" s="8"/>
      <c r="CY358" s="8"/>
      <c r="CZ358" s="8"/>
      <c r="DA358" s="8"/>
      <c r="DB358" s="8"/>
      <c r="DC358" s="8"/>
      <c r="DD358" s="8"/>
      <c r="DE358" s="8"/>
      <c r="DF358" s="8"/>
      <c r="DG358" s="8"/>
      <c r="DH358" s="8"/>
      <c r="DI358" s="8"/>
      <c r="DJ358" s="8"/>
      <c r="DK358" s="8"/>
      <c r="DL358" s="8"/>
      <c r="DM358" s="8"/>
      <c r="DN358" s="8"/>
      <c r="DO358" s="8"/>
      <c r="DP358" s="8"/>
      <c r="DQ358" s="8"/>
      <c r="DR358" s="8"/>
      <c r="DS358" s="8"/>
      <c r="DT358" s="8"/>
      <c r="DU358" s="8"/>
      <c r="DV358" s="8"/>
      <c r="DW358" s="8"/>
      <c r="DX358" s="8"/>
      <c r="DY358" s="8"/>
      <c r="DZ358" s="8"/>
      <c r="EA358" s="8"/>
      <c r="EB358" s="8"/>
      <c r="EC358" s="8"/>
      <c r="ED358" s="8"/>
      <c r="EE358" s="8"/>
      <c r="EF358" s="8"/>
      <c r="EG358" s="8"/>
      <c r="EH358" s="8"/>
      <c r="EI358" s="8"/>
      <c r="EJ358" s="8"/>
      <c r="EK358" s="8"/>
      <c r="EL358" s="8"/>
      <c r="EM358" s="8"/>
      <c r="EN358" s="8"/>
      <c r="EO358" s="8"/>
      <c r="EP358" s="8"/>
      <c r="EQ358" s="8"/>
      <c r="ER358" s="8"/>
      <c r="ES358" s="8"/>
      <c r="ET358" s="8"/>
      <c r="EU358" s="8"/>
      <c r="EV358" s="8"/>
      <c r="EW358" s="8"/>
      <c r="EX358" s="8"/>
      <c r="EY358" s="8"/>
      <c r="EZ358" s="8"/>
      <c r="FA358" s="8"/>
      <c r="FB358" s="8"/>
      <c r="FC358" s="8"/>
      <c r="FD358" s="8"/>
      <c r="FE358" s="8"/>
      <c r="FF358" s="8"/>
      <c r="FG358" s="8"/>
      <c r="FH358" s="8"/>
      <c r="FI358" s="8"/>
      <c r="FJ358" s="8"/>
      <c r="FK358" s="8"/>
      <c r="FL358" s="8"/>
      <c r="FM358" s="8"/>
      <c r="FN358" s="8"/>
      <c r="FO358" s="8"/>
      <c r="FP358" s="8"/>
      <c r="FQ358" s="8"/>
      <c r="FR358" s="8"/>
      <c r="FS358" s="8"/>
      <c r="FT358" s="8"/>
      <c r="FU358" s="8"/>
      <c r="FV358" s="8"/>
      <c r="FW358" s="8"/>
      <c r="FX358" s="8"/>
      <c r="FY358" s="8"/>
      <c r="FZ358" s="8"/>
      <c r="GA358" s="8"/>
      <c r="GB358" s="8"/>
      <c r="GC358" s="8"/>
      <c r="GD358" s="8"/>
      <c r="GE358" s="8"/>
      <c r="GF358" s="8"/>
      <c r="GG358" s="8"/>
      <c r="GH358" s="8"/>
      <c r="GI358" s="8"/>
      <c r="GJ358" s="8"/>
      <c r="GK358" s="8"/>
      <c r="GL358" s="8"/>
      <c r="GM358" s="8"/>
      <c r="GN358" s="8"/>
      <c r="GO358" s="8"/>
      <c r="GP358" s="8"/>
      <c r="GQ358" s="8"/>
      <c r="GR358" s="8"/>
      <c r="GS358" s="8"/>
      <c r="GT358" s="8"/>
      <c r="GU358" s="8"/>
      <c r="GV358" s="8"/>
      <c r="GW358" s="8"/>
      <c r="GX358" s="8"/>
      <c r="GY358" s="8"/>
      <c r="GZ358" s="8"/>
      <c r="HA358" s="8"/>
      <c r="HB358" s="8"/>
      <c r="HC358" s="8"/>
      <c r="HD358" s="8"/>
      <c r="HE358" s="8"/>
      <c r="HF358" s="8"/>
      <c r="HG358" s="8"/>
      <c r="HH358" s="8"/>
      <c r="HI358" s="8"/>
      <c r="HJ358" s="8"/>
      <c r="HK358" s="8"/>
      <c r="HL358" s="8"/>
      <c r="HM358" s="8"/>
      <c r="HN358" s="8"/>
      <c r="HO358" s="8"/>
      <c r="HP358" s="8"/>
      <c r="HQ358" s="8"/>
      <c r="HR358" s="8"/>
      <c r="HS358" s="8"/>
      <c r="HT358" s="8"/>
      <c r="HU358" s="8"/>
      <c r="HV358" s="8"/>
      <c r="HW358" s="8"/>
      <c r="HX358" s="8"/>
      <c r="HY358" s="8"/>
      <c r="HZ358" s="8"/>
      <c r="IA358" s="8"/>
      <c r="IB358" s="8"/>
      <c r="IC358" s="8"/>
      <c r="ID358" s="8"/>
      <c r="IE358" s="8"/>
      <c r="IF358" s="8"/>
      <c r="IG358" s="8"/>
      <c r="IH358" s="8"/>
      <c r="II358" s="8"/>
      <c r="IJ358" s="8"/>
    </row>
    <row r="359" spans="1:244" ht="137.25" customHeight="1" x14ac:dyDescent="0.25">
      <c r="A359" s="36" t="s">
        <v>871</v>
      </c>
      <c r="B359" s="15" t="s">
        <v>861</v>
      </c>
      <c r="C359" s="15"/>
      <c r="D359" s="15"/>
      <c r="E359" s="18">
        <f t="shared" si="62"/>
        <v>4552.5</v>
      </c>
      <c r="F359" s="19">
        <f>F360</f>
        <v>0</v>
      </c>
      <c r="G359" s="19">
        <f>G360</f>
        <v>4552.5</v>
      </c>
      <c r="H359" s="18">
        <f t="shared" si="64"/>
        <v>4780</v>
      </c>
      <c r="I359" s="19">
        <f>I360</f>
        <v>0</v>
      </c>
      <c r="J359" s="19">
        <f>J360</f>
        <v>4780</v>
      </c>
      <c r="K359" s="8"/>
      <c r="L359" s="8"/>
      <c r="M359" s="8"/>
      <c r="N359" s="8"/>
      <c r="O359" s="8"/>
      <c r="P359" s="8"/>
      <c r="Q359" s="8"/>
      <c r="R359" s="8"/>
      <c r="S359" s="8"/>
      <c r="T359" s="8"/>
      <c r="U359" s="8"/>
      <c r="V359" s="8"/>
      <c r="W359" s="8"/>
      <c r="X359" s="8"/>
      <c r="Y359" s="8"/>
      <c r="Z359" s="8"/>
      <c r="AA359" s="8"/>
      <c r="AB359" s="8"/>
      <c r="AC359" s="8"/>
      <c r="AD359" s="8"/>
      <c r="AE359" s="8"/>
      <c r="AF359" s="8"/>
      <c r="AG359" s="8"/>
      <c r="AH359" s="8"/>
      <c r="AI359" s="8"/>
      <c r="AJ359" s="8"/>
      <c r="AK359" s="8"/>
      <c r="AL359" s="8"/>
      <c r="AM359" s="8"/>
      <c r="AN359" s="8"/>
      <c r="AO359" s="8"/>
      <c r="AP359" s="8"/>
      <c r="AQ359" s="8"/>
      <c r="AR359" s="8"/>
      <c r="AS359" s="8"/>
      <c r="AT359" s="8"/>
      <c r="AU359" s="8"/>
      <c r="AV359" s="8"/>
      <c r="AW359" s="8"/>
      <c r="AX359" s="8"/>
      <c r="AY359" s="8"/>
      <c r="AZ359" s="8"/>
      <c r="BA359" s="8"/>
      <c r="BB359" s="8"/>
      <c r="BC359" s="8"/>
      <c r="BD359" s="8"/>
      <c r="BE359" s="8"/>
      <c r="BF359" s="8"/>
      <c r="BG359" s="8"/>
      <c r="BH359" s="8"/>
      <c r="BI359" s="8"/>
      <c r="BJ359" s="8"/>
      <c r="BK359" s="8"/>
      <c r="BL359" s="8"/>
      <c r="BM359" s="8"/>
      <c r="BN359" s="8"/>
      <c r="BO359" s="8"/>
      <c r="BP359" s="8"/>
      <c r="BQ359" s="8"/>
      <c r="BR359" s="8"/>
      <c r="BS359" s="8"/>
      <c r="BT359" s="8"/>
      <c r="BU359" s="8"/>
      <c r="BV359" s="8"/>
      <c r="BW359" s="8"/>
      <c r="BX359" s="8"/>
      <c r="BY359" s="8"/>
      <c r="BZ359" s="8"/>
      <c r="CA359" s="8"/>
      <c r="CB359" s="8"/>
      <c r="CC359" s="8"/>
      <c r="CD359" s="8"/>
      <c r="CE359" s="8"/>
      <c r="CF359" s="8"/>
      <c r="CG359" s="8"/>
      <c r="CH359" s="8"/>
      <c r="CI359" s="8"/>
      <c r="CJ359" s="8"/>
      <c r="CK359" s="8"/>
      <c r="CL359" s="8"/>
      <c r="CM359" s="8"/>
      <c r="CN359" s="8"/>
      <c r="CO359" s="8"/>
      <c r="CP359" s="8"/>
      <c r="CQ359" s="8"/>
      <c r="CR359" s="8"/>
      <c r="CS359" s="8"/>
      <c r="CT359" s="8"/>
      <c r="CU359" s="8"/>
      <c r="CV359" s="8"/>
      <c r="CW359" s="8"/>
      <c r="CX359" s="8"/>
      <c r="CY359" s="8"/>
      <c r="CZ359" s="8"/>
      <c r="DA359" s="8"/>
      <c r="DB359" s="8"/>
      <c r="DC359" s="8"/>
      <c r="DD359" s="8"/>
      <c r="DE359" s="8"/>
      <c r="DF359" s="8"/>
      <c r="DG359" s="8"/>
      <c r="DH359" s="8"/>
      <c r="DI359" s="8"/>
      <c r="DJ359" s="8"/>
      <c r="DK359" s="8"/>
      <c r="DL359" s="8"/>
      <c r="DM359" s="8"/>
      <c r="DN359" s="8"/>
      <c r="DO359" s="8"/>
      <c r="DP359" s="8"/>
      <c r="DQ359" s="8"/>
      <c r="DR359" s="8"/>
      <c r="DS359" s="8"/>
      <c r="DT359" s="8"/>
      <c r="DU359" s="8"/>
      <c r="DV359" s="8"/>
      <c r="DW359" s="8"/>
      <c r="DX359" s="8"/>
      <c r="DY359" s="8"/>
      <c r="DZ359" s="8"/>
      <c r="EA359" s="8"/>
      <c r="EB359" s="8"/>
      <c r="EC359" s="8"/>
      <c r="ED359" s="8"/>
      <c r="EE359" s="8"/>
      <c r="EF359" s="8"/>
      <c r="EG359" s="8"/>
      <c r="EH359" s="8"/>
      <c r="EI359" s="8"/>
      <c r="EJ359" s="8"/>
      <c r="EK359" s="8"/>
      <c r="EL359" s="8"/>
      <c r="EM359" s="8"/>
      <c r="EN359" s="8"/>
      <c r="EO359" s="8"/>
      <c r="EP359" s="8"/>
      <c r="EQ359" s="8"/>
      <c r="ER359" s="8"/>
      <c r="ES359" s="8"/>
      <c r="ET359" s="8"/>
      <c r="EU359" s="8"/>
      <c r="EV359" s="8"/>
      <c r="EW359" s="8"/>
      <c r="EX359" s="8"/>
      <c r="EY359" s="8"/>
      <c r="EZ359" s="8"/>
      <c r="FA359" s="8"/>
      <c r="FB359" s="8"/>
      <c r="FC359" s="8"/>
      <c r="FD359" s="8"/>
      <c r="FE359" s="8"/>
      <c r="FF359" s="8"/>
      <c r="FG359" s="8"/>
      <c r="FH359" s="8"/>
      <c r="FI359" s="8"/>
      <c r="FJ359" s="8"/>
      <c r="FK359" s="8"/>
      <c r="FL359" s="8"/>
      <c r="FM359" s="8"/>
      <c r="FN359" s="8"/>
      <c r="FO359" s="8"/>
      <c r="FP359" s="8"/>
      <c r="FQ359" s="8"/>
      <c r="FR359" s="8"/>
      <c r="FS359" s="8"/>
      <c r="FT359" s="8"/>
      <c r="FU359" s="8"/>
      <c r="FV359" s="8"/>
      <c r="FW359" s="8"/>
      <c r="FX359" s="8"/>
      <c r="FY359" s="8"/>
      <c r="FZ359" s="8"/>
      <c r="GA359" s="8"/>
      <c r="GB359" s="8"/>
      <c r="GC359" s="8"/>
      <c r="GD359" s="8"/>
      <c r="GE359" s="8"/>
      <c r="GF359" s="8"/>
      <c r="GG359" s="8"/>
      <c r="GH359" s="8"/>
      <c r="GI359" s="8"/>
      <c r="GJ359" s="8"/>
      <c r="GK359" s="8"/>
      <c r="GL359" s="8"/>
      <c r="GM359" s="8"/>
      <c r="GN359" s="8"/>
      <c r="GO359" s="8"/>
      <c r="GP359" s="8"/>
      <c r="GQ359" s="8"/>
      <c r="GR359" s="8"/>
      <c r="GS359" s="8"/>
      <c r="GT359" s="8"/>
      <c r="GU359" s="8"/>
      <c r="GV359" s="8"/>
      <c r="GW359" s="8"/>
      <c r="GX359" s="8"/>
      <c r="GY359" s="8"/>
      <c r="GZ359" s="8"/>
      <c r="HA359" s="8"/>
      <c r="HB359" s="8"/>
      <c r="HC359" s="8"/>
      <c r="HD359" s="8"/>
      <c r="HE359" s="8"/>
      <c r="HF359" s="8"/>
      <c r="HG359" s="8"/>
      <c r="HH359" s="8"/>
      <c r="HI359" s="8"/>
      <c r="HJ359" s="8"/>
      <c r="HK359" s="8"/>
      <c r="HL359" s="8"/>
      <c r="HM359" s="8"/>
      <c r="HN359" s="8"/>
      <c r="HO359" s="8"/>
      <c r="HP359" s="8"/>
      <c r="HQ359" s="8"/>
      <c r="HR359" s="8"/>
      <c r="HS359" s="8"/>
      <c r="HT359" s="8"/>
      <c r="HU359" s="8"/>
      <c r="HV359" s="8"/>
      <c r="HW359" s="8"/>
      <c r="HX359" s="8"/>
      <c r="HY359" s="8"/>
      <c r="HZ359" s="8"/>
      <c r="IA359" s="8"/>
      <c r="IB359" s="8"/>
      <c r="IC359" s="8"/>
      <c r="ID359" s="8"/>
      <c r="IE359" s="8"/>
      <c r="IF359" s="8"/>
      <c r="IG359" s="8"/>
      <c r="IH359" s="8"/>
      <c r="II359" s="8"/>
      <c r="IJ359" s="8"/>
    </row>
    <row r="360" spans="1:244" ht="51.75" customHeight="1" x14ac:dyDescent="0.25">
      <c r="A360" s="36" t="s">
        <v>30</v>
      </c>
      <c r="B360" s="15" t="s">
        <v>861</v>
      </c>
      <c r="C360" s="15" t="s">
        <v>19</v>
      </c>
      <c r="D360" s="15" t="s">
        <v>11</v>
      </c>
      <c r="E360" s="18">
        <f t="shared" si="62"/>
        <v>4552.5</v>
      </c>
      <c r="F360" s="18"/>
      <c r="G360" s="18">
        <v>4552.5</v>
      </c>
      <c r="H360" s="18">
        <f t="shared" si="64"/>
        <v>4780</v>
      </c>
      <c r="I360" s="18"/>
      <c r="J360" s="18">
        <v>4780</v>
      </c>
      <c r="K360" s="8"/>
      <c r="L360" s="8"/>
      <c r="M360" s="8"/>
      <c r="N360" s="8"/>
      <c r="O360" s="8"/>
      <c r="P360" s="8"/>
      <c r="Q360" s="8"/>
      <c r="R360" s="8"/>
      <c r="S360" s="8"/>
      <c r="T360" s="8"/>
      <c r="U360" s="8"/>
      <c r="V360" s="8"/>
      <c r="W360" s="8"/>
      <c r="X360" s="8"/>
      <c r="Y360" s="8"/>
      <c r="Z360" s="8"/>
      <c r="AA360" s="8"/>
      <c r="AB360" s="8"/>
      <c r="AC360" s="8"/>
      <c r="AD360" s="8"/>
      <c r="AE360" s="8"/>
      <c r="AF360" s="8"/>
      <c r="AG360" s="8"/>
      <c r="AH360" s="8"/>
      <c r="AI360" s="8"/>
      <c r="AJ360" s="8"/>
      <c r="AK360" s="8"/>
      <c r="AL360" s="8"/>
      <c r="AM360" s="8"/>
      <c r="AN360" s="8"/>
      <c r="AO360" s="8"/>
      <c r="AP360" s="8"/>
      <c r="AQ360" s="8"/>
      <c r="AR360" s="8"/>
      <c r="AS360" s="8"/>
      <c r="AT360" s="8"/>
      <c r="AU360" s="8"/>
      <c r="AV360" s="8"/>
      <c r="AW360" s="8"/>
      <c r="AX360" s="8"/>
      <c r="AY360" s="8"/>
      <c r="AZ360" s="8"/>
      <c r="BA360" s="8"/>
      <c r="BB360" s="8"/>
      <c r="BC360" s="8"/>
      <c r="BD360" s="8"/>
      <c r="BE360" s="8"/>
      <c r="BF360" s="8"/>
      <c r="BG360" s="8"/>
      <c r="BH360" s="8"/>
      <c r="BI360" s="8"/>
      <c r="BJ360" s="8"/>
      <c r="BK360" s="8"/>
      <c r="BL360" s="8"/>
      <c r="BM360" s="8"/>
      <c r="BN360" s="8"/>
      <c r="BO360" s="8"/>
      <c r="BP360" s="8"/>
      <c r="BQ360" s="8"/>
      <c r="BR360" s="8"/>
      <c r="BS360" s="8"/>
      <c r="BT360" s="8"/>
      <c r="BU360" s="8"/>
      <c r="BV360" s="8"/>
      <c r="BW360" s="8"/>
      <c r="BX360" s="8"/>
      <c r="BY360" s="8"/>
      <c r="BZ360" s="8"/>
      <c r="CA360" s="8"/>
      <c r="CB360" s="8"/>
      <c r="CC360" s="8"/>
      <c r="CD360" s="8"/>
      <c r="CE360" s="8"/>
      <c r="CF360" s="8"/>
      <c r="CG360" s="8"/>
      <c r="CH360" s="8"/>
      <c r="CI360" s="8"/>
      <c r="CJ360" s="8"/>
      <c r="CK360" s="8"/>
      <c r="CL360" s="8"/>
      <c r="CM360" s="8"/>
      <c r="CN360" s="8"/>
      <c r="CO360" s="8"/>
      <c r="CP360" s="8"/>
      <c r="CQ360" s="8"/>
      <c r="CR360" s="8"/>
      <c r="CS360" s="8"/>
      <c r="CT360" s="8"/>
      <c r="CU360" s="8"/>
      <c r="CV360" s="8"/>
      <c r="CW360" s="8"/>
      <c r="CX360" s="8"/>
      <c r="CY360" s="8"/>
      <c r="CZ360" s="8"/>
      <c r="DA360" s="8"/>
      <c r="DB360" s="8"/>
      <c r="DC360" s="8"/>
      <c r="DD360" s="8"/>
      <c r="DE360" s="8"/>
      <c r="DF360" s="8"/>
      <c r="DG360" s="8"/>
      <c r="DH360" s="8"/>
      <c r="DI360" s="8"/>
      <c r="DJ360" s="8"/>
      <c r="DK360" s="8"/>
      <c r="DL360" s="8"/>
      <c r="DM360" s="8"/>
      <c r="DN360" s="8"/>
      <c r="DO360" s="8"/>
      <c r="DP360" s="8"/>
      <c r="DQ360" s="8"/>
      <c r="DR360" s="8"/>
      <c r="DS360" s="8"/>
      <c r="DT360" s="8"/>
      <c r="DU360" s="8"/>
      <c r="DV360" s="8"/>
      <c r="DW360" s="8"/>
      <c r="DX360" s="8"/>
      <c r="DY360" s="8"/>
      <c r="DZ360" s="8"/>
      <c r="EA360" s="8"/>
      <c r="EB360" s="8"/>
      <c r="EC360" s="8"/>
      <c r="ED360" s="8"/>
      <c r="EE360" s="8"/>
      <c r="EF360" s="8"/>
      <c r="EG360" s="8"/>
      <c r="EH360" s="8"/>
      <c r="EI360" s="8"/>
      <c r="EJ360" s="8"/>
      <c r="EK360" s="8"/>
      <c r="EL360" s="8"/>
      <c r="EM360" s="8"/>
      <c r="EN360" s="8"/>
      <c r="EO360" s="8"/>
      <c r="EP360" s="8"/>
      <c r="EQ360" s="8"/>
      <c r="ER360" s="8"/>
      <c r="ES360" s="8"/>
      <c r="ET360" s="8"/>
      <c r="EU360" s="8"/>
      <c r="EV360" s="8"/>
      <c r="EW360" s="8"/>
      <c r="EX360" s="8"/>
      <c r="EY360" s="8"/>
      <c r="EZ360" s="8"/>
      <c r="FA360" s="8"/>
      <c r="FB360" s="8"/>
      <c r="FC360" s="8"/>
      <c r="FD360" s="8"/>
      <c r="FE360" s="8"/>
      <c r="FF360" s="8"/>
      <c r="FG360" s="8"/>
      <c r="FH360" s="8"/>
      <c r="FI360" s="8"/>
      <c r="FJ360" s="8"/>
      <c r="FK360" s="8"/>
      <c r="FL360" s="8"/>
      <c r="FM360" s="8"/>
      <c r="FN360" s="8"/>
      <c r="FO360" s="8"/>
      <c r="FP360" s="8"/>
      <c r="FQ360" s="8"/>
      <c r="FR360" s="8"/>
      <c r="FS360" s="8"/>
      <c r="FT360" s="8"/>
      <c r="FU360" s="8"/>
      <c r="FV360" s="8"/>
      <c r="FW360" s="8"/>
      <c r="FX360" s="8"/>
      <c r="FY360" s="8"/>
      <c r="FZ360" s="8"/>
      <c r="GA360" s="8"/>
      <c r="GB360" s="8"/>
      <c r="GC360" s="8"/>
      <c r="GD360" s="8"/>
      <c r="GE360" s="8"/>
      <c r="GF360" s="8"/>
      <c r="GG360" s="8"/>
      <c r="GH360" s="8"/>
      <c r="GI360" s="8"/>
      <c r="GJ360" s="8"/>
      <c r="GK360" s="8"/>
      <c r="GL360" s="8"/>
      <c r="GM360" s="8"/>
      <c r="GN360" s="8"/>
      <c r="GO360" s="8"/>
      <c r="GP360" s="8"/>
      <c r="GQ360" s="8"/>
      <c r="GR360" s="8"/>
      <c r="GS360" s="8"/>
      <c r="GT360" s="8"/>
      <c r="GU360" s="8"/>
      <c r="GV360" s="8"/>
      <c r="GW360" s="8"/>
      <c r="GX360" s="8"/>
      <c r="GY360" s="8"/>
      <c r="GZ360" s="8"/>
      <c r="HA360" s="8"/>
      <c r="HB360" s="8"/>
      <c r="HC360" s="8"/>
      <c r="HD360" s="8"/>
      <c r="HE360" s="8"/>
      <c r="HF360" s="8"/>
      <c r="HG360" s="8"/>
      <c r="HH360" s="8"/>
      <c r="HI360" s="8"/>
      <c r="HJ360" s="8"/>
      <c r="HK360" s="8"/>
      <c r="HL360" s="8"/>
      <c r="HM360" s="8"/>
      <c r="HN360" s="8"/>
      <c r="HO360" s="8"/>
      <c r="HP360" s="8"/>
      <c r="HQ360" s="8"/>
      <c r="HR360" s="8"/>
      <c r="HS360" s="8"/>
      <c r="HT360" s="8"/>
      <c r="HU360" s="8"/>
      <c r="HV360" s="8"/>
      <c r="HW360" s="8"/>
      <c r="HX360" s="8"/>
      <c r="HY360" s="8"/>
      <c r="HZ360" s="8"/>
      <c r="IA360" s="8"/>
      <c r="IB360" s="8"/>
      <c r="IC360" s="8"/>
      <c r="ID360" s="8"/>
      <c r="IE360" s="8"/>
      <c r="IF360" s="8"/>
      <c r="IG360" s="8"/>
      <c r="IH360" s="8"/>
      <c r="II360" s="8"/>
      <c r="IJ360" s="8"/>
    </row>
    <row r="361" spans="1:244" ht="174" customHeight="1" x14ac:dyDescent="0.25">
      <c r="A361" s="36" t="s">
        <v>872</v>
      </c>
      <c r="B361" s="15" t="s">
        <v>862</v>
      </c>
      <c r="C361" s="15"/>
      <c r="D361" s="15"/>
      <c r="E361" s="18">
        <f t="shared" si="62"/>
        <v>1821</v>
      </c>
      <c r="F361" s="19">
        <f>F362</f>
        <v>0</v>
      </c>
      <c r="G361" s="19">
        <f>G362</f>
        <v>1821</v>
      </c>
      <c r="H361" s="18">
        <f t="shared" si="64"/>
        <v>1912</v>
      </c>
      <c r="I361" s="19">
        <f>I362</f>
        <v>0</v>
      </c>
      <c r="J361" s="19">
        <f>J362</f>
        <v>1912</v>
      </c>
      <c r="K361" s="8"/>
      <c r="L361" s="8"/>
      <c r="M361" s="8"/>
      <c r="N361" s="8"/>
      <c r="O361" s="8"/>
      <c r="P361" s="8"/>
      <c r="Q361" s="8"/>
      <c r="R361" s="8"/>
      <c r="S361" s="8"/>
      <c r="T361" s="8"/>
      <c r="U361" s="8"/>
      <c r="V361" s="8"/>
      <c r="W361" s="8"/>
      <c r="X361" s="8"/>
      <c r="Y361" s="8"/>
      <c r="Z361" s="8"/>
      <c r="AA361" s="8"/>
      <c r="AB361" s="8"/>
      <c r="AC361" s="8"/>
      <c r="AD361" s="8"/>
      <c r="AE361" s="8"/>
      <c r="AF361" s="8"/>
      <c r="AG361" s="8"/>
      <c r="AH361" s="8"/>
      <c r="AI361" s="8"/>
      <c r="AJ361" s="8"/>
      <c r="AK361" s="8"/>
      <c r="AL361" s="8"/>
      <c r="AM361" s="8"/>
      <c r="AN361" s="8"/>
      <c r="AO361" s="8"/>
      <c r="AP361" s="8"/>
      <c r="AQ361" s="8"/>
      <c r="AR361" s="8"/>
      <c r="AS361" s="8"/>
      <c r="AT361" s="8"/>
      <c r="AU361" s="8"/>
      <c r="AV361" s="8"/>
      <c r="AW361" s="8"/>
      <c r="AX361" s="8"/>
      <c r="AY361" s="8"/>
      <c r="AZ361" s="8"/>
      <c r="BA361" s="8"/>
      <c r="BB361" s="8"/>
      <c r="BC361" s="8"/>
      <c r="BD361" s="8"/>
      <c r="BE361" s="8"/>
      <c r="BF361" s="8"/>
      <c r="BG361" s="8"/>
      <c r="BH361" s="8"/>
      <c r="BI361" s="8"/>
      <c r="BJ361" s="8"/>
      <c r="BK361" s="8"/>
      <c r="BL361" s="8"/>
      <c r="BM361" s="8"/>
      <c r="BN361" s="8"/>
      <c r="BO361" s="8"/>
      <c r="BP361" s="8"/>
      <c r="BQ361" s="8"/>
      <c r="BR361" s="8"/>
      <c r="BS361" s="8"/>
      <c r="BT361" s="8"/>
      <c r="BU361" s="8"/>
      <c r="BV361" s="8"/>
      <c r="BW361" s="8"/>
      <c r="BX361" s="8"/>
      <c r="BY361" s="8"/>
      <c r="BZ361" s="8"/>
      <c r="CA361" s="8"/>
      <c r="CB361" s="8"/>
      <c r="CC361" s="8"/>
      <c r="CD361" s="8"/>
      <c r="CE361" s="8"/>
      <c r="CF361" s="8"/>
      <c r="CG361" s="8"/>
      <c r="CH361" s="8"/>
      <c r="CI361" s="8"/>
      <c r="CJ361" s="8"/>
      <c r="CK361" s="8"/>
      <c r="CL361" s="8"/>
      <c r="CM361" s="8"/>
      <c r="CN361" s="8"/>
      <c r="CO361" s="8"/>
      <c r="CP361" s="8"/>
      <c r="CQ361" s="8"/>
      <c r="CR361" s="8"/>
      <c r="CS361" s="8"/>
      <c r="CT361" s="8"/>
      <c r="CU361" s="8"/>
      <c r="CV361" s="8"/>
      <c r="CW361" s="8"/>
      <c r="CX361" s="8"/>
      <c r="CY361" s="8"/>
      <c r="CZ361" s="8"/>
      <c r="DA361" s="8"/>
      <c r="DB361" s="8"/>
      <c r="DC361" s="8"/>
      <c r="DD361" s="8"/>
      <c r="DE361" s="8"/>
      <c r="DF361" s="8"/>
      <c r="DG361" s="8"/>
      <c r="DH361" s="8"/>
      <c r="DI361" s="8"/>
      <c r="DJ361" s="8"/>
      <c r="DK361" s="8"/>
      <c r="DL361" s="8"/>
      <c r="DM361" s="8"/>
      <c r="DN361" s="8"/>
      <c r="DO361" s="8"/>
      <c r="DP361" s="8"/>
      <c r="DQ361" s="8"/>
      <c r="DR361" s="8"/>
      <c r="DS361" s="8"/>
      <c r="DT361" s="8"/>
      <c r="DU361" s="8"/>
      <c r="DV361" s="8"/>
      <c r="DW361" s="8"/>
      <c r="DX361" s="8"/>
      <c r="DY361" s="8"/>
      <c r="DZ361" s="8"/>
      <c r="EA361" s="8"/>
      <c r="EB361" s="8"/>
      <c r="EC361" s="8"/>
      <c r="ED361" s="8"/>
      <c r="EE361" s="8"/>
      <c r="EF361" s="8"/>
      <c r="EG361" s="8"/>
      <c r="EH361" s="8"/>
      <c r="EI361" s="8"/>
      <c r="EJ361" s="8"/>
      <c r="EK361" s="8"/>
      <c r="EL361" s="8"/>
      <c r="EM361" s="8"/>
      <c r="EN361" s="8"/>
      <c r="EO361" s="8"/>
      <c r="EP361" s="8"/>
      <c r="EQ361" s="8"/>
      <c r="ER361" s="8"/>
      <c r="ES361" s="8"/>
      <c r="ET361" s="8"/>
      <c r="EU361" s="8"/>
      <c r="EV361" s="8"/>
      <c r="EW361" s="8"/>
      <c r="EX361" s="8"/>
      <c r="EY361" s="8"/>
      <c r="EZ361" s="8"/>
      <c r="FA361" s="8"/>
      <c r="FB361" s="8"/>
      <c r="FC361" s="8"/>
      <c r="FD361" s="8"/>
      <c r="FE361" s="8"/>
      <c r="FF361" s="8"/>
      <c r="FG361" s="8"/>
      <c r="FH361" s="8"/>
      <c r="FI361" s="8"/>
      <c r="FJ361" s="8"/>
      <c r="FK361" s="8"/>
      <c r="FL361" s="8"/>
      <c r="FM361" s="8"/>
      <c r="FN361" s="8"/>
      <c r="FO361" s="8"/>
      <c r="FP361" s="8"/>
      <c r="FQ361" s="8"/>
      <c r="FR361" s="8"/>
      <c r="FS361" s="8"/>
      <c r="FT361" s="8"/>
      <c r="FU361" s="8"/>
      <c r="FV361" s="8"/>
      <c r="FW361" s="8"/>
      <c r="FX361" s="8"/>
      <c r="FY361" s="8"/>
      <c r="FZ361" s="8"/>
      <c r="GA361" s="8"/>
      <c r="GB361" s="8"/>
      <c r="GC361" s="8"/>
      <c r="GD361" s="8"/>
      <c r="GE361" s="8"/>
      <c r="GF361" s="8"/>
      <c r="GG361" s="8"/>
      <c r="GH361" s="8"/>
      <c r="GI361" s="8"/>
      <c r="GJ361" s="8"/>
      <c r="GK361" s="8"/>
      <c r="GL361" s="8"/>
      <c r="GM361" s="8"/>
      <c r="GN361" s="8"/>
      <c r="GO361" s="8"/>
      <c r="GP361" s="8"/>
      <c r="GQ361" s="8"/>
      <c r="GR361" s="8"/>
      <c r="GS361" s="8"/>
      <c r="GT361" s="8"/>
      <c r="GU361" s="8"/>
      <c r="GV361" s="8"/>
      <c r="GW361" s="8"/>
      <c r="GX361" s="8"/>
      <c r="GY361" s="8"/>
      <c r="GZ361" s="8"/>
      <c r="HA361" s="8"/>
      <c r="HB361" s="8"/>
      <c r="HC361" s="8"/>
      <c r="HD361" s="8"/>
      <c r="HE361" s="8"/>
      <c r="HF361" s="8"/>
      <c r="HG361" s="8"/>
      <c r="HH361" s="8"/>
      <c r="HI361" s="8"/>
      <c r="HJ361" s="8"/>
      <c r="HK361" s="8"/>
      <c r="HL361" s="8"/>
      <c r="HM361" s="8"/>
      <c r="HN361" s="8"/>
      <c r="HO361" s="8"/>
      <c r="HP361" s="8"/>
      <c r="HQ361" s="8"/>
      <c r="HR361" s="8"/>
      <c r="HS361" s="8"/>
      <c r="HT361" s="8"/>
      <c r="HU361" s="8"/>
      <c r="HV361" s="8"/>
      <c r="HW361" s="8"/>
      <c r="HX361" s="8"/>
      <c r="HY361" s="8"/>
      <c r="HZ361" s="8"/>
      <c r="IA361" s="8"/>
      <c r="IB361" s="8"/>
      <c r="IC361" s="8"/>
      <c r="ID361" s="8"/>
      <c r="IE361" s="8"/>
      <c r="IF361" s="8"/>
      <c r="IG361" s="8"/>
      <c r="IH361" s="8"/>
      <c r="II361" s="8"/>
      <c r="IJ361" s="8"/>
    </row>
    <row r="362" spans="1:244" ht="48" customHeight="1" x14ac:dyDescent="0.25">
      <c r="A362" s="36" t="s">
        <v>30</v>
      </c>
      <c r="B362" s="15" t="s">
        <v>862</v>
      </c>
      <c r="C362" s="15" t="s">
        <v>19</v>
      </c>
      <c r="D362" s="15" t="s">
        <v>11</v>
      </c>
      <c r="E362" s="18">
        <f t="shared" si="62"/>
        <v>1821</v>
      </c>
      <c r="F362" s="18"/>
      <c r="G362" s="18">
        <f>910.5+910.5</f>
        <v>1821</v>
      </c>
      <c r="H362" s="18">
        <f t="shared" si="64"/>
        <v>1912</v>
      </c>
      <c r="I362" s="18"/>
      <c r="J362" s="18">
        <v>1912</v>
      </c>
      <c r="K362" s="8"/>
      <c r="L362" s="8"/>
      <c r="M362" s="8"/>
      <c r="N362" s="8"/>
      <c r="O362" s="8"/>
      <c r="P362" s="8"/>
      <c r="Q362" s="8"/>
      <c r="R362" s="8"/>
      <c r="S362" s="8"/>
      <c r="T362" s="8"/>
      <c r="U362" s="8"/>
      <c r="V362" s="8"/>
      <c r="W362" s="8"/>
      <c r="X362" s="8"/>
      <c r="Y362" s="8"/>
      <c r="Z362" s="8"/>
      <c r="AA362" s="8"/>
      <c r="AB362" s="8"/>
      <c r="AC362" s="8"/>
      <c r="AD362" s="8"/>
      <c r="AE362" s="8"/>
      <c r="AF362" s="8"/>
      <c r="AG362" s="8"/>
      <c r="AH362" s="8"/>
      <c r="AI362" s="8"/>
      <c r="AJ362" s="8"/>
      <c r="AK362" s="8"/>
      <c r="AL362" s="8"/>
      <c r="AM362" s="8"/>
      <c r="AN362" s="8"/>
      <c r="AO362" s="8"/>
      <c r="AP362" s="8"/>
      <c r="AQ362" s="8"/>
      <c r="AR362" s="8"/>
      <c r="AS362" s="8"/>
      <c r="AT362" s="8"/>
      <c r="AU362" s="8"/>
      <c r="AV362" s="8"/>
      <c r="AW362" s="8"/>
      <c r="AX362" s="8"/>
      <c r="AY362" s="8"/>
      <c r="AZ362" s="8"/>
      <c r="BA362" s="8"/>
      <c r="BB362" s="8"/>
      <c r="BC362" s="8"/>
      <c r="BD362" s="8"/>
      <c r="BE362" s="8"/>
      <c r="BF362" s="8"/>
      <c r="BG362" s="8"/>
      <c r="BH362" s="8"/>
      <c r="BI362" s="8"/>
      <c r="BJ362" s="8"/>
      <c r="BK362" s="8"/>
      <c r="BL362" s="8"/>
      <c r="BM362" s="8"/>
      <c r="BN362" s="8"/>
      <c r="BO362" s="8"/>
      <c r="BP362" s="8"/>
      <c r="BQ362" s="8"/>
      <c r="BR362" s="8"/>
      <c r="BS362" s="8"/>
      <c r="BT362" s="8"/>
      <c r="BU362" s="8"/>
      <c r="BV362" s="8"/>
      <c r="BW362" s="8"/>
      <c r="BX362" s="8"/>
      <c r="BY362" s="8"/>
      <c r="BZ362" s="8"/>
      <c r="CA362" s="8"/>
      <c r="CB362" s="8"/>
      <c r="CC362" s="8"/>
      <c r="CD362" s="8"/>
      <c r="CE362" s="8"/>
      <c r="CF362" s="8"/>
      <c r="CG362" s="8"/>
      <c r="CH362" s="8"/>
      <c r="CI362" s="8"/>
      <c r="CJ362" s="8"/>
      <c r="CK362" s="8"/>
      <c r="CL362" s="8"/>
      <c r="CM362" s="8"/>
      <c r="CN362" s="8"/>
      <c r="CO362" s="8"/>
      <c r="CP362" s="8"/>
      <c r="CQ362" s="8"/>
      <c r="CR362" s="8"/>
      <c r="CS362" s="8"/>
      <c r="CT362" s="8"/>
      <c r="CU362" s="8"/>
      <c r="CV362" s="8"/>
      <c r="CW362" s="8"/>
      <c r="CX362" s="8"/>
      <c r="CY362" s="8"/>
      <c r="CZ362" s="8"/>
      <c r="DA362" s="8"/>
      <c r="DB362" s="8"/>
      <c r="DC362" s="8"/>
      <c r="DD362" s="8"/>
      <c r="DE362" s="8"/>
      <c r="DF362" s="8"/>
      <c r="DG362" s="8"/>
      <c r="DH362" s="8"/>
      <c r="DI362" s="8"/>
      <c r="DJ362" s="8"/>
      <c r="DK362" s="8"/>
      <c r="DL362" s="8"/>
      <c r="DM362" s="8"/>
      <c r="DN362" s="8"/>
      <c r="DO362" s="8"/>
      <c r="DP362" s="8"/>
      <c r="DQ362" s="8"/>
      <c r="DR362" s="8"/>
      <c r="DS362" s="8"/>
      <c r="DT362" s="8"/>
      <c r="DU362" s="8"/>
      <c r="DV362" s="8"/>
      <c r="DW362" s="8"/>
      <c r="DX362" s="8"/>
      <c r="DY362" s="8"/>
      <c r="DZ362" s="8"/>
      <c r="EA362" s="8"/>
      <c r="EB362" s="8"/>
      <c r="EC362" s="8"/>
      <c r="ED362" s="8"/>
      <c r="EE362" s="8"/>
      <c r="EF362" s="8"/>
      <c r="EG362" s="8"/>
      <c r="EH362" s="8"/>
      <c r="EI362" s="8"/>
      <c r="EJ362" s="8"/>
      <c r="EK362" s="8"/>
      <c r="EL362" s="8"/>
      <c r="EM362" s="8"/>
      <c r="EN362" s="8"/>
      <c r="EO362" s="8"/>
      <c r="EP362" s="8"/>
      <c r="EQ362" s="8"/>
      <c r="ER362" s="8"/>
      <c r="ES362" s="8"/>
      <c r="ET362" s="8"/>
      <c r="EU362" s="8"/>
      <c r="EV362" s="8"/>
      <c r="EW362" s="8"/>
      <c r="EX362" s="8"/>
      <c r="EY362" s="8"/>
      <c r="EZ362" s="8"/>
      <c r="FA362" s="8"/>
      <c r="FB362" s="8"/>
      <c r="FC362" s="8"/>
      <c r="FD362" s="8"/>
      <c r="FE362" s="8"/>
      <c r="FF362" s="8"/>
      <c r="FG362" s="8"/>
      <c r="FH362" s="8"/>
      <c r="FI362" s="8"/>
      <c r="FJ362" s="8"/>
      <c r="FK362" s="8"/>
      <c r="FL362" s="8"/>
      <c r="FM362" s="8"/>
      <c r="FN362" s="8"/>
      <c r="FO362" s="8"/>
      <c r="FP362" s="8"/>
      <c r="FQ362" s="8"/>
      <c r="FR362" s="8"/>
      <c r="FS362" s="8"/>
      <c r="FT362" s="8"/>
      <c r="FU362" s="8"/>
      <c r="FV362" s="8"/>
      <c r="FW362" s="8"/>
      <c r="FX362" s="8"/>
      <c r="FY362" s="8"/>
      <c r="FZ362" s="8"/>
      <c r="GA362" s="8"/>
      <c r="GB362" s="8"/>
      <c r="GC362" s="8"/>
      <c r="GD362" s="8"/>
      <c r="GE362" s="8"/>
      <c r="GF362" s="8"/>
      <c r="GG362" s="8"/>
      <c r="GH362" s="8"/>
      <c r="GI362" s="8"/>
      <c r="GJ362" s="8"/>
      <c r="GK362" s="8"/>
      <c r="GL362" s="8"/>
      <c r="GM362" s="8"/>
      <c r="GN362" s="8"/>
      <c r="GO362" s="8"/>
      <c r="GP362" s="8"/>
      <c r="GQ362" s="8"/>
      <c r="GR362" s="8"/>
      <c r="GS362" s="8"/>
      <c r="GT362" s="8"/>
      <c r="GU362" s="8"/>
      <c r="GV362" s="8"/>
      <c r="GW362" s="8"/>
      <c r="GX362" s="8"/>
      <c r="GY362" s="8"/>
      <c r="GZ362" s="8"/>
      <c r="HA362" s="8"/>
      <c r="HB362" s="8"/>
      <c r="HC362" s="8"/>
      <c r="HD362" s="8"/>
      <c r="HE362" s="8"/>
      <c r="HF362" s="8"/>
      <c r="HG362" s="8"/>
      <c r="HH362" s="8"/>
      <c r="HI362" s="8"/>
      <c r="HJ362" s="8"/>
      <c r="HK362" s="8"/>
      <c r="HL362" s="8"/>
      <c r="HM362" s="8"/>
      <c r="HN362" s="8"/>
      <c r="HO362" s="8"/>
      <c r="HP362" s="8"/>
      <c r="HQ362" s="8"/>
      <c r="HR362" s="8"/>
      <c r="HS362" s="8"/>
      <c r="HT362" s="8"/>
      <c r="HU362" s="8"/>
      <c r="HV362" s="8"/>
      <c r="HW362" s="8"/>
      <c r="HX362" s="8"/>
      <c r="HY362" s="8"/>
      <c r="HZ362" s="8"/>
      <c r="IA362" s="8"/>
      <c r="IB362" s="8"/>
      <c r="IC362" s="8"/>
      <c r="ID362" s="8"/>
      <c r="IE362" s="8"/>
      <c r="IF362" s="8"/>
      <c r="IG362" s="8"/>
      <c r="IH362" s="8"/>
      <c r="II362" s="8"/>
      <c r="IJ362" s="8"/>
    </row>
    <row r="363" spans="1:244" ht="216.75" customHeight="1" x14ac:dyDescent="0.25">
      <c r="A363" s="38" t="s">
        <v>1005</v>
      </c>
      <c r="B363" s="11" t="s">
        <v>1006</v>
      </c>
      <c r="C363" s="11"/>
      <c r="D363" s="11"/>
      <c r="E363" s="16">
        <f t="shared" si="62"/>
        <v>10000</v>
      </c>
      <c r="F363" s="17">
        <f>F364</f>
        <v>10000</v>
      </c>
      <c r="G363" s="17">
        <f>G364</f>
        <v>0</v>
      </c>
      <c r="H363" s="16">
        <f t="shared" si="64"/>
        <v>10000</v>
      </c>
      <c r="I363" s="17">
        <f>I364</f>
        <v>10000</v>
      </c>
      <c r="J363" s="17">
        <f>J364</f>
        <v>0</v>
      </c>
      <c r="K363" s="8"/>
      <c r="L363" s="8"/>
      <c r="M363" s="8"/>
      <c r="N363" s="8"/>
      <c r="O363" s="8"/>
      <c r="P363" s="8"/>
      <c r="Q363" s="8"/>
      <c r="R363" s="8"/>
      <c r="S363" s="8"/>
      <c r="T363" s="8"/>
      <c r="U363" s="8"/>
      <c r="V363" s="8"/>
      <c r="W363" s="8"/>
      <c r="X363" s="8"/>
      <c r="Y363" s="8"/>
      <c r="Z363" s="8"/>
      <c r="AA363" s="8"/>
      <c r="AB363" s="8"/>
      <c r="AC363" s="8"/>
      <c r="AD363" s="8"/>
      <c r="AE363" s="8"/>
      <c r="AF363" s="8"/>
      <c r="AG363" s="8"/>
      <c r="AH363" s="8"/>
      <c r="AI363" s="8"/>
      <c r="AJ363" s="8"/>
      <c r="AK363" s="8"/>
      <c r="AL363" s="8"/>
      <c r="AM363" s="8"/>
      <c r="AN363" s="8"/>
      <c r="AO363" s="8"/>
      <c r="AP363" s="8"/>
      <c r="AQ363" s="8"/>
      <c r="AR363" s="8"/>
      <c r="AS363" s="8"/>
      <c r="AT363" s="8"/>
      <c r="AU363" s="8"/>
      <c r="AV363" s="8"/>
      <c r="AW363" s="8"/>
      <c r="AX363" s="8"/>
      <c r="AY363" s="8"/>
      <c r="AZ363" s="8"/>
      <c r="BA363" s="8"/>
      <c r="BB363" s="8"/>
      <c r="BC363" s="8"/>
      <c r="BD363" s="8"/>
      <c r="BE363" s="8"/>
      <c r="BF363" s="8"/>
      <c r="BG363" s="8"/>
      <c r="BH363" s="8"/>
      <c r="BI363" s="8"/>
      <c r="BJ363" s="8"/>
      <c r="BK363" s="8"/>
      <c r="BL363" s="8"/>
      <c r="BM363" s="8"/>
      <c r="BN363" s="8"/>
      <c r="BO363" s="8"/>
      <c r="BP363" s="8"/>
      <c r="BQ363" s="8"/>
      <c r="BR363" s="8"/>
      <c r="BS363" s="8"/>
      <c r="BT363" s="8"/>
      <c r="BU363" s="8"/>
      <c r="BV363" s="8"/>
      <c r="BW363" s="8"/>
      <c r="BX363" s="8"/>
      <c r="BY363" s="8"/>
      <c r="BZ363" s="8"/>
      <c r="CA363" s="8"/>
      <c r="CB363" s="8"/>
      <c r="CC363" s="8"/>
      <c r="CD363" s="8"/>
      <c r="CE363" s="8"/>
      <c r="CF363" s="8"/>
      <c r="CG363" s="8"/>
      <c r="CH363" s="8"/>
      <c r="CI363" s="8"/>
      <c r="CJ363" s="8"/>
      <c r="CK363" s="8"/>
      <c r="CL363" s="8"/>
      <c r="CM363" s="8"/>
      <c r="CN363" s="8"/>
      <c r="CO363" s="8"/>
      <c r="CP363" s="8"/>
      <c r="CQ363" s="8"/>
      <c r="CR363" s="8"/>
      <c r="CS363" s="8"/>
      <c r="CT363" s="8"/>
      <c r="CU363" s="8"/>
      <c r="CV363" s="8"/>
      <c r="CW363" s="8"/>
      <c r="CX363" s="8"/>
      <c r="CY363" s="8"/>
      <c r="CZ363" s="8"/>
      <c r="DA363" s="8"/>
      <c r="DB363" s="8"/>
      <c r="DC363" s="8"/>
      <c r="DD363" s="8"/>
      <c r="DE363" s="8"/>
      <c r="DF363" s="8"/>
      <c r="DG363" s="8"/>
      <c r="DH363" s="8"/>
      <c r="DI363" s="8"/>
      <c r="DJ363" s="8"/>
      <c r="DK363" s="8"/>
      <c r="DL363" s="8"/>
      <c r="DM363" s="8"/>
      <c r="DN363" s="8"/>
      <c r="DO363" s="8"/>
      <c r="DP363" s="8"/>
      <c r="DQ363" s="8"/>
      <c r="DR363" s="8"/>
      <c r="DS363" s="8"/>
      <c r="DT363" s="8"/>
      <c r="DU363" s="8"/>
      <c r="DV363" s="8"/>
      <c r="DW363" s="8"/>
      <c r="DX363" s="8"/>
      <c r="DY363" s="8"/>
      <c r="DZ363" s="8"/>
      <c r="EA363" s="8"/>
      <c r="EB363" s="8"/>
      <c r="EC363" s="8"/>
      <c r="ED363" s="8"/>
      <c r="EE363" s="8"/>
      <c r="EF363" s="8"/>
      <c r="EG363" s="8"/>
      <c r="EH363" s="8"/>
      <c r="EI363" s="8"/>
      <c r="EJ363" s="8"/>
      <c r="EK363" s="8"/>
      <c r="EL363" s="8"/>
      <c r="EM363" s="8"/>
      <c r="EN363" s="8"/>
      <c r="EO363" s="8"/>
      <c r="EP363" s="8"/>
      <c r="EQ363" s="8"/>
      <c r="ER363" s="8"/>
      <c r="ES363" s="8"/>
      <c r="ET363" s="8"/>
      <c r="EU363" s="8"/>
      <c r="EV363" s="8"/>
      <c r="EW363" s="8"/>
      <c r="EX363" s="8"/>
      <c r="EY363" s="8"/>
      <c r="EZ363" s="8"/>
      <c r="FA363" s="8"/>
      <c r="FB363" s="8"/>
      <c r="FC363" s="8"/>
      <c r="FD363" s="8"/>
      <c r="FE363" s="8"/>
      <c r="FF363" s="8"/>
      <c r="FG363" s="8"/>
      <c r="FH363" s="8"/>
      <c r="FI363" s="8"/>
      <c r="FJ363" s="8"/>
      <c r="FK363" s="8"/>
      <c r="FL363" s="8"/>
      <c r="FM363" s="8"/>
      <c r="FN363" s="8"/>
      <c r="FO363" s="8"/>
      <c r="FP363" s="8"/>
      <c r="FQ363" s="8"/>
      <c r="FR363" s="8"/>
      <c r="FS363" s="8"/>
      <c r="FT363" s="8"/>
      <c r="FU363" s="8"/>
      <c r="FV363" s="8"/>
      <c r="FW363" s="8"/>
      <c r="FX363" s="8"/>
      <c r="FY363" s="8"/>
      <c r="FZ363" s="8"/>
      <c r="GA363" s="8"/>
      <c r="GB363" s="8"/>
      <c r="GC363" s="8"/>
      <c r="GD363" s="8"/>
      <c r="GE363" s="8"/>
      <c r="GF363" s="8"/>
      <c r="GG363" s="8"/>
      <c r="GH363" s="8"/>
      <c r="GI363" s="8"/>
      <c r="GJ363" s="8"/>
      <c r="GK363" s="8"/>
      <c r="GL363" s="8"/>
      <c r="GM363" s="8"/>
      <c r="GN363" s="8"/>
      <c r="GO363" s="8"/>
      <c r="GP363" s="8"/>
      <c r="GQ363" s="8"/>
      <c r="GR363" s="8"/>
      <c r="GS363" s="8"/>
      <c r="GT363" s="8"/>
      <c r="GU363" s="8"/>
      <c r="GV363" s="8"/>
      <c r="GW363" s="8"/>
      <c r="GX363" s="8"/>
      <c r="GY363" s="8"/>
      <c r="GZ363" s="8"/>
      <c r="HA363" s="8"/>
      <c r="HB363" s="8"/>
      <c r="HC363" s="8"/>
      <c r="HD363" s="8"/>
      <c r="HE363" s="8"/>
      <c r="HF363" s="8"/>
      <c r="HG363" s="8"/>
      <c r="HH363" s="8"/>
      <c r="HI363" s="8"/>
      <c r="HJ363" s="8"/>
      <c r="HK363" s="8"/>
      <c r="HL363" s="8"/>
      <c r="HM363" s="8"/>
      <c r="HN363" s="8"/>
      <c r="HO363" s="8"/>
      <c r="HP363" s="8"/>
      <c r="HQ363" s="8"/>
      <c r="HR363" s="8"/>
      <c r="HS363" s="8"/>
      <c r="HT363" s="8"/>
      <c r="HU363" s="8"/>
      <c r="HV363" s="8"/>
      <c r="HW363" s="8"/>
      <c r="HX363" s="8"/>
      <c r="HY363" s="8"/>
      <c r="HZ363" s="8"/>
      <c r="IA363" s="8"/>
      <c r="IB363" s="8"/>
      <c r="IC363" s="8"/>
      <c r="ID363" s="8"/>
      <c r="IE363" s="8"/>
      <c r="IF363" s="8"/>
      <c r="IG363" s="8"/>
      <c r="IH363" s="8"/>
      <c r="II363" s="8"/>
      <c r="IJ363" s="8"/>
    </row>
    <row r="364" spans="1:244" ht="57.75" customHeight="1" x14ac:dyDescent="0.25">
      <c r="A364" s="15" t="s">
        <v>339</v>
      </c>
      <c r="B364" s="15" t="s">
        <v>1007</v>
      </c>
      <c r="C364" s="11"/>
      <c r="D364" s="15"/>
      <c r="E364" s="18">
        <f t="shared" si="62"/>
        <v>10000</v>
      </c>
      <c r="F364" s="19">
        <f>F365</f>
        <v>10000</v>
      </c>
      <c r="G364" s="19">
        <f>G365</f>
        <v>0</v>
      </c>
      <c r="H364" s="18">
        <f t="shared" si="64"/>
        <v>10000</v>
      </c>
      <c r="I364" s="19">
        <f>I365</f>
        <v>10000</v>
      </c>
      <c r="J364" s="19">
        <f>J365</f>
        <v>0</v>
      </c>
      <c r="K364" s="8"/>
      <c r="L364" s="8"/>
      <c r="M364" s="8"/>
      <c r="N364" s="8"/>
      <c r="O364" s="8"/>
      <c r="P364" s="8"/>
      <c r="Q364" s="8"/>
      <c r="R364" s="8"/>
      <c r="S364" s="8"/>
      <c r="T364" s="8"/>
      <c r="U364" s="8"/>
      <c r="V364" s="8"/>
      <c r="W364" s="8"/>
      <c r="X364" s="8"/>
      <c r="Y364" s="8"/>
      <c r="Z364" s="8"/>
      <c r="AA364" s="8"/>
      <c r="AB364" s="8"/>
      <c r="AC364" s="8"/>
      <c r="AD364" s="8"/>
      <c r="AE364" s="8"/>
      <c r="AF364" s="8"/>
      <c r="AG364" s="8"/>
      <c r="AH364" s="8"/>
      <c r="AI364" s="8"/>
      <c r="AJ364" s="8"/>
      <c r="AK364" s="8"/>
      <c r="AL364" s="8"/>
      <c r="AM364" s="8"/>
      <c r="AN364" s="8"/>
      <c r="AO364" s="8"/>
      <c r="AP364" s="8"/>
      <c r="AQ364" s="8"/>
      <c r="AR364" s="8"/>
      <c r="AS364" s="8"/>
      <c r="AT364" s="8"/>
      <c r="AU364" s="8"/>
      <c r="AV364" s="8"/>
      <c r="AW364" s="8"/>
      <c r="AX364" s="8"/>
      <c r="AY364" s="8"/>
      <c r="AZ364" s="8"/>
      <c r="BA364" s="8"/>
      <c r="BB364" s="8"/>
      <c r="BC364" s="8"/>
      <c r="BD364" s="8"/>
      <c r="BE364" s="8"/>
      <c r="BF364" s="8"/>
      <c r="BG364" s="8"/>
      <c r="BH364" s="8"/>
      <c r="BI364" s="8"/>
      <c r="BJ364" s="8"/>
      <c r="BK364" s="8"/>
      <c r="BL364" s="8"/>
      <c r="BM364" s="8"/>
      <c r="BN364" s="8"/>
      <c r="BO364" s="8"/>
      <c r="BP364" s="8"/>
      <c r="BQ364" s="8"/>
      <c r="BR364" s="8"/>
      <c r="BS364" s="8"/>
      <c r="BT364" s="8"/>
      <c r="BU364" s="8"/>
      <c r="BV364" s="8"/>
      <c r="BW364" s="8"/>
      <c r="BX364" s="8"/>
      <c r="BY364" s="8"/>
      <c r="BZ364" s="8"/>
      <c r="CA364" s="8"/>
      <c r="CB364" s="8"/>
      <c r="CC364" s="8"/>
      <c r="CD364" s="8"/>
      <c r="CE364" s="8"/>
      <c r="CF364" s="8"/>
      <c r="CG364" s="8"/>
      <c r="CH364" s="8"/>
      <c r="CI364" s="8"/>
      <c r="CJ364" s="8"/>
      <c r="CK364" s="8"/>
      <c r="CL364" s="8"/>
      <c r="CM364" s="8"/>
      <c r="CN364" s="8"/>
      <c r="CO364" s="8"/>
      <c r="CP364" s="8"/>
      <c r="CQ364" s="8"/>
      <c r="CR364" s="8"/>
      <c r="CS364" s="8"/>
      <c r="CT364" s="8"/>
      <c r="CU364" s="8"/>
      <c r="CV364" s="8"/>
      <c r="CW364" s="8"/>
      <c r="CX364" s="8"/>
      <c r="CY364" s="8"/>
      <c r="CZ364" s="8"/>
      <c r="DA364" s="8"/>
      <c r="DB364" s="8"/>
      <c r="DC364" s="8"/>
      <c r="DD364" s="8"/>
      <c r="DE364" s="8"/>
      <c r="DF364" s="8"/>
      <c r="DG364" s="8"/>
      <c r="DH364" s="8"/>
      <c r="DI364" s="8"/>
      <c r="DJ364" s="8"/>
      <c r="DK364" s="8"/>
      <c r="DL364" s="8"/>
      <c r="DM364" s="8"/>
      <c r="DN364" s="8"/>
      <c r="DO364" s="8"/>
      <c r="DP364" s="8"/>
      <c r="DQ364" s="8"/>
      <c r="DR364" s="8"/>
      <c r="DS364" s="8"/>
      <c r="DT364" s="8"/>
      <c r="DU364" s="8"/>
      <c r="DV364" s="8"/>
      <c r="DW364" s="8"/>
      <c r="DX364" s="8"/>
      <c r="DY364" s="8"/>
      <c r="DZ364" s="8"/>
      <c r="EA364" s="8"/>
      <c r="EB364" s="8"/>
      <c r="EC364" s="8"/>
      <c r="ED364" s="8"/>
      <c r="EE364" s="8"/>
      <c r="EF364" s="8"/>
      <c r="EG364" s="8"/>
      <c r="EH364" s="8"/>
      <c r="EI364" s="8"/>
      <c r="EJ364" s="8"/>
      <c r="EK364" s="8"/>
      <c r="EL364" s="8"/>
      <c r="EM364" s="8"/>
      <c r="EN364" s="8"/>
      <c r="EO364" s="8"/>
      <c r="EP364" s="8"/>
      <c r="EQ364" s="8"/>
      <c r="ER364" s="8"/>
      <c r="ES364" s="8"/>
      <c r="ET364" s="8"/>
      <c r="EU364" s="8"/>
      <c r="EV364" s="8"/>
      <c r="EW364" s="8"/>
      <c r="EX364" s="8"/>
      <c r="EY364" s="8"/>
      <c r="EZ364" s="8"/>
      <c r="FA364" s="8"/>
      <c r="FB364" s="8"/>
      <c r="FC364" s="8"/>
      <c r="FD364" s="8"/>
      <c r="FE364" s="8"/>
      <c r="FF364" s="8"/>
      <c r="FG364" s="8"/>
      <c r="FH364" s="8"/>
      <c r="FI364" s="8"/>
      <c r="FJ364" s="8"/>
      <c r="FK364" s="8"/>
      <c r="FL364" s="8"/>
      <c r="FM364" s="8"/>
      <c r="FN364" s="8"/>
      <c r="FO364" s="8"/>
      <c r="FP364" s="8"/>
      <c r="FQ364" s="8"/>
      <c r="FR364" s="8"/>
      <c r="FS364" s="8"/>
      <c r="FT364" s="8"/>
      <c r="FU364" s="8"/>
      <c r="FV364" s="8"/>
      <c r="FW364" s="8"/>
      <c r="FX364" s="8"/>
      <c r="FY364" s="8"/>
      <c r="FZ364" s="8"/>
      <c r="GA364" s="8"/>
      <c r="GB364" s="8"/>
      <c r="GC364" s="8"/>
      <c r="GD364" s="8"/>
      <c r="GE364" s="8"/>
      <c r="GF364" s="8"/>
      <c r="GG364" s="8"/>
      <c r="GH364" s="8"/>
      <c r="GI364" s="8"/>
      <c r="GJ364" s="8"/>
      <c r="GK364" s="8"/>
      <c r="GL364" s="8"/>
      <c r="GM364" s="8"/>
      <c r="GN364" s="8"/>
      <c r="GO364" s="8"/>
      <c r="GP364" s="8"/>
      <c r="GQ364" s="8"/>
      <c r="GR364" s="8"/>
      <c r="GS364" s="8"/>
      <c r="GT364" s="8"/>
      <c r="GU364" s="8"/>
      <c r="GV364" s="8"/>
      <c r="GW364" s="8"/>
      <c r="GX364" s="8"/>
      <c r="GY364" s="8"/>
      <c r="GZ364" s="8"/>
      <c r="HA364" s="8"/>
      <c r="HB364" s="8"/>
      <c r="HC364" s="8"/>
      <c r="HD364" s="8"/>
      <c r="HE364" s="8"/>
      <c r="HF364" s="8"/>
      <c r="HG364" s="8"/>
      <c r="HH364" s="8"/>
      <c r="HI364" s="8"/>
      <c r="HJ364" s="8"/>
      <c r="HK364" s="8"/>
      <c r="HL364" s="8"/>
      <c r="HM364" s="8"/>
      <c r="HN364" s="8"/>
      <c r="HO364" s="8"/>
      <c r="HP364" s="8"/>
      <c r="HQ364" s="8"/>
      <c r="HR364" s="8"/>
      <c r="HS364" s="8"/>
      <c r="HT364" s="8"/>
      <c r="HU364" s="8"/>
      <c r="HV364" s="8"/>
      <c r="HW364" s="8"/>
      <c r="HX364" s="8"/>
      <c r="HY364" s="8"/>
      <c r="HZ364" s="8"/>
      <c r="IA364" s="8"/>
      <c r="IB364" s="8"/>
      <c r="IC364" s="8"/>
      <c r="ID364" s="8"/>
      <c r="IE364" s="8"/>
      <c r="IF364" s="8"/>
      <c r="IG364" s="8"/>
      <c r="IH364" s="8"/>
      <c r="II364" s="8"/>
      <c r="IJ364" s="8"/>
    </row>
    <row r="365" spans="1:244" ht="73.5" customHeight="1" x14ac:dyDescent="0.25">
      <c r="A365" s="15" t="s">
        <v>24</v>
      </c>
      <c r="B365" s="15" t="s">
        <v>1007</v>
      </c>
      <c r="C365" s="15" t="s">
        <v>20</v>
      </c>
      <c r="D365" s="15" t="s">
        <v>4</v>
      </c>
      <c r="E365" s="18">
        <f>F365+G365</f>
        <v>10000</v>
      </c>
      <c r="F365" s="19">
        <v>10000</v>
      </c>
      <c r="G365" s="18"/>
      <c r="H365" s="18">
        <f>I365+J365</f>
        <v>10000</v>
      </c>
      <c r="I365" s="19">
        <v>10000</v>
      </c>
      <c r="J365" s="18"/>
      <c r="K365" s="8"/>
      <c r="L365" s="8"/>
      <c r="M365" s="8"/>
      <c r="N365" s="8"/>
      <c r="O365" s="8"/>
      <c r="P365" s="8"/>
      <c r="Q365" s="8"/>
      <c r="R365" s="8"/>
      <c r="S365" s="8"/>
      <c r="T365" s="8"/>
      <c r="U365" s="8"/>
      <c r="V365" s="8"/>
      <c r="W365" s="8"/>
      <c r="X365" s="8"/>
      <c r="Y365" s="8"/>
      <c r="Z365" s="8"/>
      <c r="AA365" s="8"/>
      <c r="AB365" s="8"/>
      <c r="AC365" s="8"/>
      <c r="AD365" s="8"/>
      <c r="AE365" s="8"/>
      <c r="AF365" s="8"/>
      <c r="AG365" s="8"/>
      <c r="AH365" s="8"/>
      <c r="AI365" s="8"/>
      <c r="AJ365" s="8"/>
      <c r="AK365" s="8"/>
      <c r="AL365" s="8"/>
      <c r="AM365" s="8"/>
      <c r="AN365" s="8"/>
      <c r="AO365" s="8"/>
      <c r="AP365" s="8"/>
      <c r="AQ365" s="8"/>
      <c r="AR365" s="8"/>
      <c r="AS365" s="8"/>
      <c r="AT365" s="8"/>
      <c r="AU365" s="8"/>
      <c r="AV365" s="8"/>
      <c r="AW365" s="8"/>
      <c r="AX365" s="8"/>
      <c r="AY365" s="8"/>
      <c r="AZ365" s="8"/>
      <c r="BA365" s="8"/>
      <c r="BB365" s="8"/>
      <c r="BC365" s="8"/>
      <c r="BD365" s="8"/>
      <c r="BE365" s="8"/>
      <c r="BF365" s="8"/>
      <c r="BG365" s="8"/>
      <c r="BH365" s="8"/>
      <c r="BI365" s="8"/>
      <c r="BJ365" s="8"/>
      <c r="BK365" s="8"/>
      <c r="BL365" s="8"/>
      <c r="BM365" s="8"/>
      <c r="BN365" s="8"/>
      <c r="BO365" s="8"/>
      <c r="BP365" s="8"/>
      <c r="BQ365" s="8"/>
      <c r="BR365" s="8"/>
      <c r="BS365" s="8"/>
      <c r="BT365" s="8"/>
      <c r="BU365" s="8"/>
      <c r="BV365" s="8"/>
      <c r="BW365" s="8"/>
      <c r="BX365" s="8"/>
      <c r="BY365" s="8"/>
      <c r="BZ365" s="8"/>
      <c r="CA365" s="8"/>
      <c r="CB365" s="8"/>
      <c r="CC365" s="8"/>
      <c r="CD365" s="8"/>
      <c r="CE365" s="8"/>
      <c r="CF365" s="8"/>
      <c r="CG365" s="8"/>
      <c r="CH365" s="8"/>
      <c r="CI365" s="8"/>
      <c r="CJ365" s="8"/>
      <c r="CK365" s="8"/>
      <c r="CL365" s="8"/>
      <c r="CM365" s="8"/>
      <c r="CN365" s="8"/>
      <c r="CO365" s="8"/>
      <c r="CP365" s="8"/>
      <c r="CQ365" s="8"/>
      <c r="CR365" s="8"/>
      <c r="CS365" s="8"/>
      <c r="CT365" s="8"/>
      <c r="CU365" s="8"/>
      <c r="CV365" s="8"/>
      <c r="CW365" s="8"/>
      <c r="CX365" s="8"/>
      <c r="CY365" s="8"/>
      <c r="CZ365" s="8"/>
      <c r="DA365" s="8"/>
      <c r="DB365" s="8"/>
      <c r="DC365" s="8"/>
      <c r="DD365" s="8"/>
      <c r="DE365" s="8"/>
      <c r="DF365" s="8"/>
      <c r="DG365" s="8"/>
      <c r="DH365" s="8"/>
      <c r="DI365" s="8"/>
      <c r="DJ365" s="8"/>
      <c r="DK365" s="8"/>
      <c r="DL365" s="8"/>
      <c r="DM365" s="8"/>
      <c r="DN365" s="8"/>
      <c r="DO365" s="8"/>
      <c r="DP365" s="8"/>
      <c r="DQ365" s="8"/>
      <c r="DR365" s="8"/>
      <c r="DS365" s="8"/>
      <c r="DT365" s="8"/>
      <c r="DU365" s="8"/>
      <c r="DV365" s="8"/>
      <c r="DW365" s="8"/>
      <c r="DX365" s="8"/>
      <c r="DY365" s="8"/>
      <c r="DZ365" s="8"/>
      <c r="EA365" s="8"/>
      <c r="EB365" s="8"/>
      <c r="EC365" s="8"/>
      <c r="ED365" s="8"/>
      <c r="EE365" s="8"/>
      <c r="EF365" s="8"/>
      <c r="EG365" s="8"/>
      <c r="EH365" s="8"/>
      <c r="EI365" s="8"/>
      <c r="EJ365" s="8"/>
      <c r="EK365" s="8"/>
      <c r="EL365" s="8"/>
      <c r="EM365" s="8"/>
      <c r="EN365" s="8"/>
      <c r="EO365" s="8"/>
      <c r="EP365" s="8"/>
      <c r="EQ365" s="8"/>
      <c r="ER365" s="8"/>
      <c r="ES365" s="8"/>
      <c r="ET365" s="8"/>
      <c r="EU365" s="8"/>
      <c r="EV365" s="8"/>
      <c r="EW365" s="8"/>
      <c r="EX365" s="8"/>
      <c r="EY365" s="8"/>
      <c r="EZ365" s="8"/>
      <c r="FA365" s="8"/>
      <c r="FB365" s="8"/>
      <c r="FC365" s="8"/>
      <c r="FD365" s="8"/>
      <c r="FE365" s="8"/>
      <c r="FF365" s="8"/>
      <c r="FG365" s="8"/>
      <c r="FH365" s="8"/>
      <c r="FI365" s="8"/>
      <c r="FJ365" s="8"/>
      <c r="FK365" s="8"/>
      <c r="FL365" s="8"/>
      <c r="FM365" s="8"/>
      <c r="FN365" s="8"/>
      <c r="FO365" s="8"/>
      <c r="FP365" s="8"/>
      <c r="FQ365" s="8"/>
      <c r="FR365" s="8"/>
      <c r="FS365" s="8"/>
      <c r="FT365" s="8"/>
      <c r="FU365" s="8"/>
      <c r="FV365" s="8"/>
      <c r="FW365" s="8"/>
      <c r="FX365" s="8"/>
      <c r="FY365" s="8"/>
      <c r="FZ365" s="8"/>
      <c r="GA365" s="8"/>
      <c r="GB365" s="8"/>
      <c r="GC365" s="8"/>
      <c r="GD365" s="8"/>
      <c r="GE365" s="8"/>
      <c r="GF365" s="8"/>
      <c r="GG365" s="8"/>
      <c r="GH365" s="8"/>
      <c r="GI365" s="8"/>
      <c r="GJ365" s="8"/>
      <c r="GK365" s="8"/>
      <c r="GL365" s="8"/>
      <c r="GM365" s="8"/>
      <c r="GN365" s="8"/>
      <c r="GO365" s="8"/>
      <c r="GP365" s="8"/>
      <c r="GQ365" s="8"/>
      <c r="GR365" s="8"/>
      <c r="GS365" s="8"/>
      <c r="GT365" s="8"/>
      <c r="GU365" s="8"/>
      <c r="GV365" s="8"/>
      <c r="GW365" s="8"/>
      <c r="GX365" s="8"/>
      <c r="GY365" s="8"/>
      <c r="GZ365" s="8"/>
      <c r="HA365" s="8"/>
      <c r="HB365" s="8"/>
      <c r="HC365" s="8"/>
      <c r="HD365" s="8"/>
      <c r="HE365" s="8"/>
      <c r="HF365" s="8"/>
      <c r="HG365" s="8"/>
      <c r="HH365" s="8"/>
      <c r="HI365" s="8"/>
      <c r="HJ365" s="8"/>
      <c r="HK365" s="8"/>
      <c r="HL365" s="8"/>
      <c r="HM365" s="8"/>
      <c r="HN365" s="8"/>
      <c r="HO365" s="8"/>
      <c r="HP365" s="8"/>
      <c r="HQ365" s="8"/>
      <c r="HR365" s="8"/>
      <c r="HS365" s="8"/>
      <c r="HT365" s="8"/>
      <c r="HU365" s="8"/>
      <c r="HV365" s="8"/>
      <c r="HW365" s="8"/>
      <c r="HX365" s="8"/>
      <c r="HY365" s="8"/>
      <c r="HZ365" s="8"/>
      <c r="IA365" s="8"/>
      <c r="IB365" s="8"/>
      <c r="IC365" s="8"/>
      <c r="ID365" s="8"/>
      <c r="IE365" s="8"/>
      <c r="IF365" s="8"/>
      <c r="IG365" s="8"/>
      <c r="IH365" s="8"/>
      <c r="II365" s="8"/>
      <c r="IJ365" s="8"/>
    </row>
    <row r="366" spans="1:244" ht="183" customHeight="1" x14ac:dyDescent="0.25">
      <c r="A366" s="38" t="s">
        <v>920</v>
      </c>
      <c r="B366" s="11" t="s">
        <v>922</v>
      </c>
      <c r="C366" s="15"/>
      <c r="D366" s="15"/>
      <c r="E366" s="16">
        <f>F366+G366</f>
        <v>20136.599999999999</v>
      </c>
      <c r="F366" s="17">
        <f>F367</f>
        <v>0</v>
      </c>
      <c r="G366" s="16">
        <f>G367</f>
        <v>20136.599999999999</v>
      </c>
      <c r="H366" s="16">
        <f>I366+J366</f>
        <v>19533.8</v>
      </c>
      <c r="I366" s="17">
        <f>I367</f>
        <v>0</v>
      </c>
      <c r="J366" s="16">
        <f>J367</f>
        <v>19533.8</v>
      </c>
      <c r="K366" s="8"/>
      <c r="L366" s="8"/>
      <c r="M366" s="8"/>
      <c r="N366" s="8"/>
      <c r="O366" s="8"/>
      <c r="P366" s="8"/>
      <c r="Q366" s="8"/>
      <c r="R366" s="8"/>
      <c r="S366" s="8"/>
      <c r="T366" s="8"/>
      <c r="U366" s="8"/>
      <c r="V366" s="8"/>
      <c r="W366" s="8"/>
      <c r="X366" s="8"/>
      <c r="Y366" s="8"/>
      <c r="Z366" s="8"/>
      <c r="AA366" s="8"/>
      <c r="AB366" s="8"/>
      <c r="AC366" s="8"/>
      <c r="AD366" s="8"/>
      <c r="AE366" s="8"/>
      <c r="AF366" s="8"/>
      <c r="AG366" s="8"/>
      <c r="AH366" s="8"/>
      <c r="AI366" s="8"/>
      <c r="AJ366" s="8"/>
      <c r="AK366" s="8"/>
      <c r="AL366" s="8"/>
      <c r="AM366" s="8"/>
      <c r="AN366" s="8"/>
      <c r="AO366" s="8"/>
      <c r="AP366" s="8"/>
      <c r="AQ366" s="8"/>
      <c r="AR366" s="8"/>
      <c r="AS366" s="8"/>
      <c r="AT366" s="8"/>
      <c r="AU366" s="8"/>
      <c r="AV366" s="8"/>
      <c r="AW366" s="8"/>
      <c r="AX366" s="8"/>
      <c r="AY366" s="8"/>
      <c r="AZ366" s="8"/>
      <c r="BA366" s="8"/>
      <c r="BB366" s="8"/>
      <c r="BC366" s="8"/>
      <c r="BD366" s="8"/>
      <c r="BE366" s="8"/>
      <c r="BF366" s="8"/>
      <c r="BG366" s="8"/>
      <c r="BH366" s="8"/>
      <c r="BI366" s="8"/>
      <c r="BJ366" s="8"/>
      <c r="BK366" s="8"/>
      <c r="BL366" s="8"/>
      <c r="BM366" s="8"/>
      <c r="BN366" s="8"/>
      <c r="BO366" s="8"/>
      <c r="BP366" s="8"/>
      <c r="BQ366" s="8"/>
      <c r="BR366" s="8"/>
      <c r="BS366" s="8"/>
      <c r="BT366" s="8"/>
      <c r="BU366" s="8"/>
      <c r="BV366" s="8"/>
      <c r="BW366" s="8"/>
      <c r="BX366" s="8"/>
      <c r="BY366" s="8"/>
      <c r="BZ366" s="8"/>
      <c r="CA366" s="8"/>
      <c r="CB366" s="8"/>
      <c r="CC366" s="8"/>
      <c r="CD366" s="8"/>
      <c r="CE366" s="8"/>
      <c r="CF366" s="8"/>
      <c r="CG366" s="8"/>
      <c r="CH366" s="8"/>
      <c r="CI366" s="8"/>
      <c r="CJ366" s="8"/>
      <c r="CK366" s="8"/>
      <c r="CL366" s="8"/>
      <c r="CM366" s="8"/>
      <c r="CN366" s="8"/>
      <c r="CO366" s="8"/>
      <c r="CP366" s="8"/>
      <c r="CQ366" s="8"/>
      <c r="CR366" s="8"/>
      <c r="CS366" s="8"/>
      <c r="CT366" s="8"/>
      <c r="CU366" s="8"/>
      <c r="CV366" s="8"/>
      <c r="CW366" s="8"/>
      <c r="CX366" s="8"/>
      <c r="CY366" s="8"/>
      <c r="CZ366" s="8"/>
      <c r="DA366" s="8"/>
      <c r="DB366" s="8"/>
      <c r="DC366" s="8"/>
      <c r="DD366" s="8"/>
      <c r="DE366" s="8"/>
      <c r="DF366" s="8"/>
      <c r="DG366" s="8"/>
      <c r="DH366" s="8"/>
      <c r="DI366" s="8"/>
      <c r="DJ366" s="8"/>
      <c r="DK366" s="8"/>
      <c r="DL366" s="8"/>
      <c r="DM366" s="8"/>
      <c r="DN366" s="8"/>
      <c r="DO366" s="8"/>
      <c r="DP366" s="8"/>
      <c r="DQ366" s="8"/>
      <c r="DR366" s="8"/>
      <c r="DS366" s="8"/>
      <c r="DT366" s="8"/>
      <c r="DU366" s="8"/>
      <c r="DV366" s="8"/>
      <c r="DW366" s="8"/>
      <c r="DX366" s="8"/>
      <c r="DY366" s="8"/>
      <c r="DZ366" s="8"/>
      <c r="EA366" s="8"/>
      <c r="EB366" s="8"/>
      <c r="EC366" s="8"/>
      <c r="ED366" s="8"/>
      <c r="EE366" s="8"/>
      <c r="EF366" s="8"/>
      <c r="EG366" s="8"/>
      <c r="EH366" s="8"/>
      <c r="EI366" s="8"/>
      <c r="EJ366" s="8"/>
      <c r="EK366" s="8"/>
      <c r="EL366" s="8"/>
      <c r="EM366" s="8"/>
      <c r="EN366" s="8"/>
      <c r="EO366" s="8"/>
      <c r="EP366" s="8"/>
      <c r="EQ366" s="8"/>
      <c r="ER366" s="8"/>
      <c r="ES366" s="8"/>
      <c r="ET366" s="8"/>
      <c r="EU366" s="8"/>
      <c r="EV366" s="8"/>
      <c r="EW366" s="8"/>
      <c r="EX366" s="8"/>
      <c r="EY366" s="8"/>
      <c r="EZ366" s="8"/>
      <c r="FA366" s="8"/>
      <c r="FB366" s="8"/>
      <c r="FC366" s="8"/>
      <c r="FD366" s="8"/>
      <c r="FE366" s="8"/>
      <c r="FF366" s="8"/>
      <c r="FG366" s="8"/>
      <c r="FH366" s="8"/>
      <c r="FI366" s="8"/>
      <c r="FJ366" s="8"/>
      <c r="FK366" s="8"/>
      <c r="FL366" s="8"/>
      <c r="FM366" s="8"/>
      <c r="FN366" s="8"/>
      <c r="FO366" s="8"/>
      <c r="FP366" s="8"/>
      <c r="FQ366" s="8"/>
      <c r="FR366" s="8"/>
      <c r="FS366" s="8"/>
      <c r="FT366" s="8"/>
      <c r="FU366" s="8"/>
      <c r="FV366" s="8"/>
      <c r="FW366" s="8"/>
      <c r="FX366" s="8"/>
      <c r="FY366" s="8"/>
      <c r="FZ366" s="8"/>
      <c r="GA366" s="8"/>
      <c r="GB366" s="8"/>
      <c r="GC366" s="8"/>
      <c r="GD366" s="8"/>
      <c r="GE366" s="8"/>
      <c r="GF366" s="8"/>
      <c r="GG366" s="8"/>
      <c r="GH366" s="8"/>
      <c r="GI366" s="8"/>
      <c r="GJ366" s="8"/>
      <c r="GK366" s="8"/>
      <c r="GL366" s="8"/>
      <c r="GM366" s="8"/>
      <c r="GN366" s="8"/>
      <c r="GO366" s="8"/>
      <c r="GP366" s="8"/>
      <c r="GQ366" s="8"/>
      <c r="GR366" s="8"/>
      <c r="GS366" s="8"/>
      <c r="GT366" s="8"/>
      <c r="GU366" s="8"/>
      <c r="GV366" s="8"/>
      <c r="GW366" s="8"/>
      <c r="GX366" s="8"/>
      <c r="GY366" s="8"/>
      <c r="GZ366" s="8"/>
      <c r="HA366" s="8"/>
      <c r="HB366" s="8"/>
      <c r="HC366" s="8"/>
      <c r="HD366" s="8"/>
      <c r="HE366" s="8"/>
      <c r="HF366" s="8"/>
      <c r="HG366" s="8"/>
      <c r="HH366" s="8"/>
      <c r="HI366" s="8"/>
      <c r="HJ366" s="8"/>
      <c r="HK366" s="8"/>
      <c r="HL366" s="8"/>
      <c r="HM366" s="8"/>
      <c r="HN366" s="8"/>
      <c r="HO366" s="8"/>
      <c r="HP366" s="8"/>
      <c r="HQ366" s="8"/>
      <c r="HR366" s="8"/>
      <c r="HS366" s="8"/>
      <c r="HT366" s="8"/>
      <c r="HU366" s="8"/>
      <c r="HV366" s="8"/>
      <c r="HW366" s="8"/>
      <c r="HX366" s="8"/>
      <c r="HY366" s="8"/>
      <c r="HZ366" s="8"/>
      <c r="IA366" s="8"/>
      <c r="IB366" s="8"/>
      <c r="IC366" s="8"/>
      <c r="ID366" s="8"/>
      <c r="IE366" s="8"/>
      <c r="IF366" s="8"/>
      <c r="IG366" s="8"/>
      <c r="IH366" s="8"/>
      <c r="II366" s="8"/>
      <c r="IJ366" s="8"/>
    </row>
    <row r="367" spans="1:244" ht="147" customHeight="1" x14ac:dyDescent="0.25">
      <c r="A367" s="36" t="s">
        <v>921</v>
      </c>
      <c r="B367" s="15" t="s">
        <v>923</v>
      </c>
      <c r="C367" s="15"/>
      <c r="D367" s="15"/>
      <c r="E367" s="18">
        <f t="shared" ref="E367:E369" si="65">F367+G367</f>
        <v>20136.599999999999</v>
      </c>
      <c r="F367" s="19">
        <f>F369</f>
        <v>0</v>
      </c>
      <c r="G367" s="18">
        <f>G368+G369</f>
        <v>20136.599999999999</v>
      </c>
      <c r="H367" s="18">
        <f t="shared" ref="H367:H369" si="66">I367+J367</f>
        <v>19533.8</v>
      </c>
      <c r="I367" s="19">
        <f>I369</f>
        <v>0</v>
      </c>
      <c r="J367" s="18">
        <f>J368+J369</f>
        <v>19533.8</v>
      </c>
      <c r="K367" s="8"/>
      <c r="L367" s="8"/>
      <c r="M367" s="8"/>
      <c r="N367" s="8"/>
      <c r="O367" s="8"/>
      <c r="P367" s="8"/>
      <c r="Q367" s="8"/>
      <c r="R367" s="8"/>
      <c r="S367" s="8"/>
      <c r="T367" s="8"/>
      <c r="U367" s="8"/>
      <c r="V367" s="8"/>
      <c r="W367" s="8"/>
      <c r="X367" s="8"/>
      <c r="Y367" s="8"/>
      <c r="Z367" s="8"/>
      <c r="AA367" s="8"/>
      <c r="AB367" s="8"/>
      <c r="AC367" s="8"/>
      <c r="AD367" s="8"/>
      <c r="AE367" s="8"/>
      <c r="AF367" s="8"/>
      <c r="AG367" s="8"/>
      <c r="AH367" s="8"/>
      <c r="AI367" s="8"/>
      <c r="AJ367" s="8"/>
      <c r="AK367" s="8"/>
      <c r="AL367" s="8"/>
      <c r="AM367" s="8"/>
      <c r="AN367" s="8"/>
      <c r="AO367" s="8"/>
      <c r="AP367" s="8"/>
      <c r="AQ367" s="8"/>
      <c r="AR367" s="8"/>
      <c r="AS367" s="8"/>
      <c r="AT367" s="8"/>
      <c r="AU367" s="8"/>
      <c r="AV367" s="8"/>
      <c r="AW367" s="8"/>
      <c r="AX367" s="8"/>
      <c r="AY367" s="8"/>
      <c r="AZ367" s="8"/>
      <c r="BA367" s="8"/>
      <c r="BB367" s="8"/>
      <c r="BC367" s="8"/>
      <c r="BD367" s="8"/>
      <c r="BE367" s="8"/>
      <c r="BF367" s="8"/>
      <c r="BG367" s="8"/>
      <c r="BH367" s="8"/>
      <c r="BI367" s="8"/>
      <c r="BJ367" s="8"/>
      <c r="BK367" s="8"/>
      <c r="BL367" s="8"/>
      <c r="BM367" s="8"/>
      <c r="BN367" s="8"/>
      <c r="BO367" s="8"/>
      <c r="BP367" s="8"/>
      <c r="BQ367" s="8"/>
      <c r="BR367" s="8"/>
      <c r="BS367" s="8"/>
      <c r="BT367" s="8"/>
      <c r="BU367" s="8"/>
      <c r="BV367" s="8"/>
      <c r="BW367" s="8"/>
      <c r="BX367" s="8"/>
      <c r="BY367" s="8"/>
      <c r="BZ367" s="8"/>
      <c r="CA367" s="8"/>
      <c r="CB367" s="8"/>
      <c r="CC367" s="8"/>
      <c r="CD367" s="8"/>
      <c r="CE367" s="8"/>
      <c r="CF367" s="8"/>
      <c r="CG367" s="8"/>
      <c r="CH367" s="8"/>
      <c r="CI367" s="8"/>
      <c r="CJ367" s="8"/>
      <c r="CK367" s="8"/>
      <c r="CL367" s="8"/>
      <c r="CM367" s="8"/>
      <c r="CN367" s="8"/>
      <c r="CO367" s="8"/>
      <c r="CP367" s="8"/>
      <c r="CQ367" s="8"/>
      <c r="CR367" s="8"/>
      <c r="CS367" s="8"/>
      <c r="CT367" s="8"/>
      <c r="CU367" s="8"/>
      <c r="CV367" s="8"/>
      <c r="CW367" s="8"/>
      <c r="CX367" s="8"/>
      <c r="CY367" s="8"/>
      <c r="CZ367" s="8"/>
      <c r="DA367" s="8"/>
      <c r="DB367" s="8"/>
      <c r="DC367" s="8"/>
      <c r="DD367" s="8"/>
      <c r="DE367" s="8"/>
      <c r="DF367" s="8"/>
      <c r="DG367" s="8"/>
      <c r="DH367" s="8"/>
      <c r="DI367" s="8"/>
      <c r="DJ367" s="8"/>
      <c r="DK367" s="8"/>
      <c r="DL367" s="8"/>
      <c r="DM367" s="8"/>
      <c r="DN367" s="8"/>
      <c r="DO367" s="8"/>
      <c r="DP367" s="8"/>
      <c r="DQ367" s="8"/>
      <c r="DR367" s="8"/>
      <c r="DS367" s="8"/>
      <c r="DT367" s="8"/>
      <c r="DU367" s="8"/>
      <c r="DV367" s="8"/>
      <c r="DW367" s="8"/>
      <c r="DX367" s="8"/>
      <c r="DY367" s="8"/>
      <c r="DZ367" s="8"/>
      <c r="EA367" s="8"/>
      <c r="EB367" s="8"/>
      <c r="EC367" s="8"/>
      <c r="ED367" s="8"/>
      <c r="EE367" s="8"/>
      <c r="EF367" s="8"/>
      <c r="EG367" s="8"/>
      <c r="EH367" s="8"/>
      <c r="EI367" s="8"/>
      <c r="EJ367" s="8"/>
      <c r="EK367" s="8"/>
      <c r="EL367" s="8"/>
      <c r="EM367" s="8"/>
      <c r="EN367" s="8"/>
      <c r="EO367" s="8"/>
      <c r="EP367" s="8"/>
      <c r="EQ367" s="8"/>
      <c r="ER367" s="8"/>
      <c r="ES367" s="8"/>
      <c r="ET367" s="8"/>
      <c r="EU367" s="8"/>
      <c r="EV367" s="8"/>
      <c r="EW367" s="8"/>
      <c r="EX367" s="8"/>
      <c r="EY367" s="8"/>
      <c r="EZ367" s="8"/>
      <c r="FA367" s="8"/>
      <c r="FB367" s="8"/>
      <c r="FC367" s="8"/>
      <c r="FD367" s="8"/>
      <c r="FE367" s="8"/>
      <c r="FF367" s="8"/>
      <c r="FG367" s="8"/>
      <c r="FH367" s="8"/>
      <c r="FI367" s="8"/>
      <c r="FJ367" s="8"/>
      <c r="FK367" s="8"/>
      <c r="FL367" s="8"/>
      <c r="FM367" s="8"/>
      <c r="FN367" s="8"/>
      <c r="FO367" s="8"/>
      <c r="FP367" s="8"/>
      <c r="FQ367" s="8"/>
      <c r="FR367" s="8"/>
      <c r="FS367" s="8"/>
      <c r="FT367" s="8"/>
      <c r="FU367" s="8"/>
      <c r="FV367" s="8"/>
      <c r="FW367" s="8"/>
      <c r="FX367" s="8"/>
      <c r="FY367" s="8"/>
      <c r="FZ367" s="8"/>
      <c r="GA367" s="8"/>
      <c r="GB367" s="8"/>
      <c r="GC367" s="8"/>
      <c r="GD367" s="8"/>
      <c r="GE367" s="8"/>
      <c r="GF367" s="8"/>
      <c r="GG367" s="8"/>
      <c r="GH367" s="8"/>
      <c r="GI367" s="8"/>
      <c r="GJ367" s="8"/>
      <c r="GK367" s="8"/>
      <c r="GL367" s="8"/>
      <c r="GM367" s="8"/>
      <c r="GN367" s="8"/>
      <c r="GO367" s="8"/>
      <c r="GP367" s="8"/>
      <c r="GQ367" s="8"/>
      <c r="GR367" s="8"/>
      <c r="GS367" s="8"/>
      <c r="GT367" s="8"/>
      <c r="GU367" s="8"/>
      <c r="GV367" s="8"/>
      <c r="GW367" s="8"/>
      <c r="GX367" s="8"/>
      <c r="GY367" s="8"/>
      <c r="GZ367" s="8"/>
      <c r="HA367" s="8"/>
      <c r="HB367" s="8"/>
      <c r="HC367" s="8"/>
      <c r="HD367" s="8"/>
      <c r="HE367" s="8"/>
      <c r="HF367" s="8"/>
      <c r="HG367" s="8"/>
      <c r="HH367" s="8"/>
      <c r="HI367" s="8"/>
      <c r="HJ367" s="8"/>
      <c r="HK367" s="8"/>
      <c r="HL367" s="8"/>
      <c r="HM367" s="8"/>
      <c r="HN367" s="8"/>
      <c r="HO367" s="8"/>
      <c r="HP367" s="8"/>
      <c r="HQ367" s="8"/>
      <c r="HR367" s="8"/>
      <c r="HS367" s="8"/>
      <c r="HT367" s="8"/>
      <c r="HU367" s="8"/>
      <c r="HV367" s="8"/>
      <c r="HW367" s="8"/>
      <c r="HX367" s="8"/>
      <c r="HY367" s="8"/>
      <c r="HZ367" s="8"/>
      <c r="IA367" s="8"/>
      <c r="IB367" s="8"/>
      <c r="IC367" s="8"/>
      <c r="ID367" s="8"/>
      <c r="IE367" s="8"/>
      <c r="IF367" s="8"/>
      <c r="IG367" s="8"/>
      <c r="IH367" s="8"/>
      <c r="II367" s="8"/>
      <c r="IJ367" s="8"/>
    </row>
    <row r="368" spans="1:244" ht="66.75" customHeight="1" x14ac:dyDescent="0.25">
      <c r="A368" s="15" t="s">
        <v>23</v>
      </c>
      <c r="B368" s="15" t="s">
        <v>923</v>
      </c>
      <c r="C368" s="15" t="s">
        <v>16</v>
      </c>
      <c r="D368" s="15" t="s">
        <v>11</v>
      </c>
      <c r="E368" s="18">
        <f t="shared" si="65"/>
        <v>160</v>
      </c>
      <c r="F368" s="19"/>
      <c r="G368" s="18">
        <v>160</v>
      </c>
      <c r="H368" s="18">
        <f t="shared" si="66"/>
        <v>155</v>
      </c>
      <c r="I368" s="18"/>
      <c r="J368" s="18">
        <v>155</v>
      </c>
      <c r="K368" s="8"/>
      <c r="L368" s="8"/>
      <c r="M368" s="8"/>
      <c r="N368" s="8"/>
      <c r="O368" s="8"/>
      <c r="P368" s="8"/>
      <c r="Q368" s="8"/>
      <c r="R368" s="8"/>
      <c r="S368" s="8"/>
      <c r="T368" s="8"/>
      <c r="U368" s="8"/>
      <c r="V368" s="8"/>
      <c r="W368" s="8"/>
      <c r="X368" s="8"/>
      <c r="Y368" s="8"/>
      <c r="Z368" s="8"/>
      <c r="AA368" s="8"/>
      <c r="AB368" s="8"/>
      <c r="AC368" s="8"/>
      <c r="AD368" s="8"/>
      <c r="AE368" s="8"/>
      <c r="AF368" s="8"/>
      <c r="AG368" s="8"/>
      <c r="AH368" s="8"/>
      <c r="AI368" s="8"/>
      <c r="AJ368" s="8"/>
      <c r="AK368" s="8"/>
      <c r="AL368" s="8"/>
      <c r="AM368" s="8"/>
      <c r="AN368" s="8"/>
      <c r="AO368" s="8"/>
      <c r="AP368" s="8"/>
      <c r="AQ368" s="8"/>
      <c r="AR368" s="8"/>
      <c r="AS368" s="8"/>
      <c r="AT368" s="8"/>
      <c r="AU368" s="8"/>
      <c r="AV368" s="8"/>
      <c r="AW368" s="8"/>
      <c r="AX368" s="8"/>
      <c r="AY368" s="8"/>
      <c r="AZ368" s="8"/>
      <c r="BA368" s="8"/>
      <c r="BB368" s="8"/>
      <c r="BC368" s="8"/>
      <c r="BD368" s="8"/>
      <c r="BE368" s="8"/>
      <c r="BF368" s="8"/>
      <c r="BG368" s="8"/>
      <c r="BH368" s="8"/>
      <c r="BI368" s="8"/>
      <c r="BJ368" s="8"/>
      <c r="BK368" s="8"/>
      <c r="BL368" s="8"/>
      <c r="BM368" s="8"/>
      <c r="BN368" s="8"/>
      <c r="BO368" s="8"/>
      <c r="BP368" s="8"/>
      <c r="BQ368" s="8"/>
      <c r="BR368" s="8"/>
      <c r="BS368" s="8"/>
      <c r="BT368" s="8"/>
      <c r="BU368" s="8"/>
      <c r="BV368" s="8"/>
      <c r="BW368" s="8"/>
      <c r="BX368" s="8"/>
      <c r="BY368" s="8"/>
      <c r="BZ368" s="8"/>
      <c r="CA368" s="8"/>
      <c r="CB368" s="8"/>
      <c r="CC368" s="8"/>
      <c r="CD368" s="8"/>
      <c r="CE368" s="8"/>
      <c r="CF368" s="8"/>
      <c r="CG368" s="8"/>
      <c r="CH368" s="8"/>
      <c r="CI368" s="8"/>
      <c r="CJ368" s="8"/>
      <c r="CK368" s="8"/>
      <c r="CL368" s="8"/>
      <c r="CM368" s="8"/>
      <c r="CN368" s="8"/>
      <c r="CO368" s="8"/>
      <c r="CP368" s="8"/>
      <c r="CQ368" s="8"/>
      <c r="CR368" s="8"/>
      <c r="CS368" s="8"/>
      <c r="CT368" s="8"/>
      <c r="CU368" s="8"/>
      <c r="CV368" s="8"/>
      <c r="CW368" s="8"/>
      <c r="CX368" s="8"/>
      <c r="CY368" s="8"/>
      <c r="CZ368" s="8"/>
      <c r="DA368" s="8"/>
      <c r="DB368" s="8"/>
      <c r="DC368" s="8"/>
      <c r="DD368" s="8"/>
      <c r="DE368" s="8"/>
      <c r="DF368" s="8"/>
      <c r="DG368" s="8"/>
      <c r="DH368" s="8"/>
      <c r="DI368" s="8"/>
      <c r="DJ368" s="8"/>
      <c r="DK368" s="8"/>
      <c r="DL368" s="8"/>
      <c r="DM368" s="8"/>
      <c r="DN368" s="8"/>
      <c r="DO368" s="8"/>
      <c r="DP368" s="8"/>
      <c r="DQ368" s="8"/>
      <c r="DR368" s="8"/>
      <c r="DS368" s="8"/>
      <c r="DT368" s="8"/>
      <c r="DU368" s="8"/>
      <c r="DV368" s="8"/>
      <c r="DW368" s="8"/>
      <c r="DX368" s="8"/>
      <c r="DY368" s="8"/>
      <c r="DZ368" s="8"/>
      <c r="EA368" s="8"/>
      <c r="EB368" s="8"/>
      <c r="EC368" s="8"/>
      <c r="ED368" s="8"/>
      <c r="EE368" s="8"/>
      <c r="EF368" s="8"/>
      <c r="EG368" s="8"/>
      <c r="EH368" s="8"/>
      <c r="EI368" s="8"/>
      <c r="EJ368" s="8"/>
      <c r="EK368" s="8"/>
      <c r="EL368" s="8"/>
      <c r="EM368" s="8"/>
      <c r="EN368" s="8"/>
      <c r="EO368" s="8"/>
      <c r="EP368" s="8"/>
      <c r="EQ368" s="8"/>
      <c r="ER368" s="8"/>
      <c r="ES368" s="8"/>
      <c r="ET368" s="8"/>
      <c r="EU368" s="8"/>
      <c r="EV368" s="8"/>
      <c r="EW368" s="8"/>
      <c r="EX368" s="8"/>
      <c r="EY368" s="8"/>
      <c r="EZ368" s="8"/>
      <c r="FA368" s="8"/>
      <c r="FB368" s="8"/>
      <c r="FC368" s="8"/>
      <c r="FD368" s="8"/>
      <c r="FE368" s="8"/>
      <c r="FF368" s="8"/>
      <c r="FG368" s="8"/>
      <c r="FH368" s="8"/>
      <c r="FI368" s="8"/>
      <c r="FJ368" s="8"/>
      <c r="FK368" s="8"/>
      <c r="FL368" s="8"/>
      <c r="FM368" s="8"/>
      <c r="FN368" s="8"/>
      <c r="FO368" s="8"/>
      <c r="FP368" s="8"/>
      <c r="FQ368" s="8"/>
      <c r="FR368" s="8"/>
      <c r="FS368" s="8"/>
      <c r="FT368" s="8"/>
      <c r="FU368" s="8"/>
      <c r="FV368" s="8"/>
      <c r="FW368" s="8"/>
      <c r="FX368" s="8"/>
      <c r="FY368" s="8"/>
      <c r="FZ368" s="8"/>
      <c r="GA368" s="8"/>
      <c r="GB368" s="8"/>
      <c r="GC368" s="8"/>
      <c r="GD368" s="8"/>
      <c r="GE368" s="8"/>
      <c r="GF368" s="8"/>
      <c r="GG368" s="8"/>
      <c r="GH368" s="8"/>
      <c r="GI368" s="8"/>
      <c r="GJ368" s="8"/>
      <c r="GK368" s="8"/>
      <c r="GL368" s="8"/>
      <c r="GM368" s="8"/>
      <c r="GN368" s="8"/>
      <c r="GO368" s="8"/>
      <c r="GP368" s="8"/>
      <c r="GQ368" s="8"/>
      <c r="GR368" s="8"/>
      <c r="GS368" s="8"/>
      <c r="GT368" s="8"/>
      <c r="GU368" s="8"/>
      <c r="GV368" s="8"/>
      <c r="GW368" s="8"/>
      <c r="GX368" s="8"/>
      <c r="GY368" s="8"/>
      <c r="GZ368" s="8"/>
      <c r="HA368" s="8"/>
      <c r="HB368" s="8"/>
      <c r="HC368" s="8"/>
      <c r="HD368" s="8"/>
      <c r="HE368" s="8"/>
      <c r="HF368" s="8"/>
      <c r="HG368" s="8"/>
      <c r="HH368" s="8"/>
      <c r="HI368" s="8"/>
      <c r="HJ368" s="8"/>
      <c r="HK368" s="8"/>
      <c r="HL368" s="8"/>
      <c r="HM368" s="8"/>
      <c r="HN368" s="8"/>
      <c r="HO368" s="8"/>
      <c r="HP368" s="8"/>
      <c r="HQ368" s="8"/>
      <c r="HR368" s="8"/>
      <c r="HS368" s="8"/>
      <c r="HT368" s="8"/>
      <c r="HU368" s="8"/>
      <c r="HV368" s="8"/>
      <c r="HW368" s="8"/>
      <c r="HX368" s="8"/>
      <c r="HY368" s="8"/>
      <c r="HZ368" s="8"/>
      <c r="IA368" s="8"/>
      <c r="IB368" s="8"/>
      <c r="IC368" s="8"/>
      <c r="ID368" s="8"/>
      <c r="IE368" s="8"/>
      <c r="IF368" s="8"/>
      <c r="IG368" s="8"/>
      <c r="IH368" s="8"/>
      <c r="II368" s="8"/>
      <c r="IJ368" s="8"/>
    </row>
    <row r="369" spans="1:244" ht="50.25" customHeight="1" x14ac:dyDescent="0.25">
      <c r="A369" s="36" t="s">
        <v>30</v>
      </c>
      <c r="B369" s="15" t="s">
        <v>923</v>
      </c>
      <c r="C369" s="15" t="s">
        <v>19</v>
      </c>
      <c r="D369" s="15" t="s">
        <v>11</v>
      </c>
      <c r="E369" s="18">
        <f t="shared" si="65"/>
        <v>19976.599999999999</v>
      </c>
      <c r="F369" s="19"/>
      <c r="G369" s="18">
        <v>19976.599999999999</v>
      </c>
      <c r="H369" s="18">
        <f t="shared" si="66"/>
        <v>19378.8</v>
      </c>
      <c r="I369" s="18"/>
      <c r="J369" s="18">
        <v>19378.8</v>
      </c>
      <c r="K369" s="8"/>
      <c r="L369" s="8"/>
      <c r="M369" s="8"/>
      <c r="N369" s="8"/>
      <c r="O369" s="8"/>
      <c r="P369" s="8"/>
      <c r="Q369" s="8"/>
      <c r="R369" s="8"/>
      <c r="S369" s="8"/>
      <c r="T369" s="8"/>
      <c r="U369" s="8"/>
      <c r="V369" s="8"/>
      <c r="W369" s="8"/>
      <c r="X369" s="8"/>
      <c r="Y369" s="8"/>
      <c r="Z369" s="8"/>
      <c r="AA369" s="8"/>
      <c r="AB369" s="8"/>
      <c r="AC369" s="8"/>
      <c r="AD369" s="8"/>
      <c r="AE369" s="8"/>
      <c r="AF369" s="8"/>
      <c r="AG369" s="8"/>
      <c r="AH369" s="8"/>
      <c r="AI369" s="8"/>
      <c r="AJ369" s="8"/>
      <c r="AK369" s="8"/>
      <c r="AL369" s="8"/>
      <c r="AM369" s="8"/>
      <c r="AN369" s="8"/>
      <c r="AO369" s="8"/>
      <c r="AP369" s="8"/>
      <c r="AQ369" s="8"/>
      <c r="AR369" s="8"/>
      <c r="AS369" s="8"/>
      <c r="AT369" s="8"/>
      <c r="AU369" s="8"/>
      <c r="AV369" s="8"/>
      <c r="AW369" s="8"/>
      <c r="AX369" s="8"/>
      <c r="AY369" s="8"/>
      <c r="AZ369" s="8"/>
      <c r="BA369" s="8"/>
      <c r="BB369" s="8"/>
      <c r="BC369" s="8"/>
      <c r="BD369" s="8"/>
      <c r="BE369" s="8"/>
      <c r="BF369" s="8"/>
      <c r="BG369" s="8"/>
      <c r="BH369" s="8"/>
      <c r="BI369" s="8"/>
      <c r="BJ369" s="8"/>
      <c r="BK369" s="8"/>
      <c r="BL369" s="8"/>
      <c r="BM369" s="8"/>
      <c r="BN369" s="8"/>
      <c r="BO369" s="8"/>
      <c r="BP369" s="8"/>
      <c r="BQ369" s="8"/>
      <c r="BR369" s="8"/>
      <c r="BS369" s="8"/>
      <c r="BT369" s="8"/>
      <c r="BU369" s="8"/>
      <c r="BV369" s="8"/>
      <c r="BW369" s="8"/>
      <c r="BX369" s="8"/>
      <c r="BY369" s="8"/>
      <c r="BZ369" s="8"/>
      <c r="CA369" s="8"/>
      <c r="CB369" s="8"/>
      <c r="CC369" s="8"/>
      <c r="CD369" s="8"/>
      <c r="CE369" s="8"/>
      <c r="CF369" s="8"/>
      <c r="CG369" s="8"/>
      <c r="CH369" s="8"/>
      <c r="CI369" s="8"/>
      <c r="CJ369" s="8"/>
      <c r="CK369" s="8"/>
      <c r="CL369" s="8"/>
      <c r="CM369" s="8"/>
      <c r="CN369" s="8"/>
      <c r="CO369" s="8"/>
      <c r="CP369" s="8"/>
      <c r="CQ369" s="8"/>
      <c r="CR369" s="8"/>
      <c r="CS369" s="8"/>
      <c r="CT369" s="8"/>
      <c r="CU369" s="8"/>
      <c r="CV369" s="8"/>
      <c r="CW369" s="8"/>
      <c r="CX369" s="8"/>
      <c r="CY369" s="8"/>
      <c r="CZ369" s="8"/>
      <c r="DA369" s="8"/>
      <c r="DB369" s="8"/>
      <c r="DC369" s="8"/>
      <c r="DD369" s="8"/>
      <c r="DE369" s="8"/>
      <c r="DF369" s="8"/>
      <c r="DG369" s="8"/>
      <c r="DH369" s="8"/>
      <c r="DI369" s="8"/>
      <c r="DJ369" s="8"/>
      <c r="DK369" s="8"/>
      <c r="DL369" s="8"/>
      <c r="DM369" s="8"/>
      <c r="DN369" s="8"/>
      <c r="DO369" s="8"/>
      <c r="DP369" s="8"/>
      <c r="DQ369" s="8"/>
      <c r="DR369" s="8"/>
      <c r="DS369" s="8"/>
      <c r="DT369" s="8"/>
      <c r="DU369" s="8"/>
      <c r="DV369" s="8"/>
      <c r="DW369" s="8"/>
      <c r="DX369" s="8"/>
      <c r="DY369" s="8"/>
      <c r="DZ369" s="8"/>
      <c r="EA369" s="8"/>
      <c r="EB369" s="8"/>
      <c r="EC369" s="8"/>
      <c r="ED369" s="8"/>
      <c r="EE369" s="8"/>
      <c r="EF369" s="8"/>
      <c r="EG369" s="8"/>
      <c r="EH369" s="8"/>
      <c r="EI369" s="8"/>
      <c r="EJ369" s="8"/>
      <c r="EK369" s="8"/>
      <c r="EL369" s="8"/>
      <c r="EM369" s="8"/>
      <c r="EN369" s="8"/>
      <c r="EO369" s="8"/>
      <c r="EP369" s="8"/>
      <c r="EQ369" s="8"/>
      <c r="ER369" s="8"/>
      <c r="ES369" s="8"/>
      <c r="ET369" s="8"/>
      <c r="EU369" s="8"/>
      <c r="EV369" s="8"/>
      <c r="EW369" s="8"/>
      <c r="EX369" s="8"/>
      <c r="EY369" s="8"/>
      <c r="EZ369" s="8"/>
      <c r="FA369" s="8"/>
      <c r="FB369" s="8"/>
      <c r="FC369" s="8"/>
      <c r="FD369" s="8"/>
      <c r="FE369" s="8"/>
      <c r="FF369" s="8"/>
      <c r="FG369" s="8"/>
      <c r="FH369" s="8"/>
      <c r="FI369" s="8"/>
      <c r="FJ369" s="8"/>
      <c r="FK369" s="8"/>
      <c r="FL369" s="8"/>
      <c r="FM369" s="8"/>
      <c r="FN369" s="8"/>
      <c r="FO369" s="8"/>
      <c r="FP369" s="8"/>
      <c r="FQ369" s="8"/>
      <c r="FR369" s="8"/>
      <c r="FS369" s="8"/>
      <c r="FT369" s="8"/>
      <c r="FU369" s="8"/>
      <c r="FV369" s="8"/>
      <c r="FW369" s="8"/>
      <c r="FX369" s="8"/>
      <c r="FY369" s="8"/>
      <c r="FZ369" s="8"/>
      <c r="GA369" s="8"/>
      <c r="GB369" s="8"/>
      <c r="GC369" s="8"/>
      <c r="GD369" s="8"/>
      <c r="GE369" s="8"/>
      <c r="GF369" s="8"/>
      <c r="GG369" s="8"/>
      <c r="GH369" s="8"/>
      <c r="GI369" s="8"/>
      <c r="GJ369" s="8"/>
      <c r="GK369" s="8"/>
      <c r="GL369" s="8"/>
      <c r="GM369" s="8"/>
      <c r="GN369" s="8"/>
      <c r="GO369" s="8"/>
      <c r="GP369" s="8"/>
      <c r="GQ369" s="8"/>
      <c r="GR369" s="8"/>
      <c r="GS369" s="8"/>
      <c r="GT369" s="8"/>
      <c r="GU369" s="8"/>
      <c r="GV369" s="8"/>
      <c r="GW369" s="8"/>
      <c r="GX369" s="8"/>
      <c r="GY369" s="8"/>
      <c r="GZ369" s="8"/>
      <c r="HA369" s="8"/>
      <c r="HB369" s="8"/>
      <c r="HC369" s="8"/>
      <c r="HD369" s="8"/>
      <c r="HE369" s="8"/>
      <c r="HF369" s="8"/>
      <c r="HG369" s="8"/>
      <c r="HH369" s="8"/>
      <c r="HI369" s="8"/>
      <c r="HJ369" s="8"/>
      <c r="HK369" s="8"/>
      <c r="HL369" s="8"/>
      <c r="HM369" s="8"/>
      <c r="HN369" s="8"/>
      <c r="HO369" s="8"/>
      <c r="HP369" s="8"/>
      <c r="HQ369" s="8"/>
      <c r="HR369" s="8"/>
      <c r="HS369" s="8"/>
      <c r="HT369" s="8"/>
      <c r="HU369" s="8"/>
      <c r="HV369" s="8"/>
      <c r="HW369" s="8"/>
      <c r="HX369" s="8"/>
      <c r="HY369" s="8"/>
      <c r="HZ369" s="8"/>
      <c r="IA369" s="8"/>
      <c r="IB369" s="8"/>
      <c r="IC369" s="8"/>
      <c r="ID369" s="8"/>
      <c r="IE369" s="8"/>
      <c r="IF369" s="8"/>
      <c r="IG369" s="8"/>
      <c r="IH369" s="8"/>
      <c r="II369" s="8"/>
      <c r="IJ369" s="8"/>
    </row>
    <row r="370" spans="1:244" ht="103.15" customHeight="1" x14ac:dyDescent="0.25">
      <c r="A370" s="38" t="s">
        <v>703</v>
      </c>
      <c r="B370" s="11" t="s">
        <v>368</v>
      </c>
      <c r="C370" s="15"/>
      <c r="D370" s="15"/>
      <c r="E370" s="16">
        <f t="shared" si="62"/>
        <v>1569307.6</v>
      </c>
      <c r="F370" s="17">
        <f>F371+F504+F522+F579+F594+F598</f>
        <v>47851.199999999997</v>
      </c>
      <c r="G370" s="16">
        <f>G371+G504+G522+G579+G594+G598</f>
        <v>1521456.4000000001</v>
      </c>
      <c r="H370" s="16">
        <f t="shared" si="63"/>
        <v>1614768.5</v>
      </c>
      <c r="I370" s="17">
        <f>I371+I504+I522+I579+I594+I598</f>
        <v>48878.2</v>
      </c>
      <c r="J370" s="16">
        <f>J371+J504+J522+J579+J594+J598</f>
        <v>1565890.3</v>
      </c>
      <c r="K370" s="8"/>
      <c r="L370" s="8"/>
      <c r="M370" s="8"/>
      <c r="N370" s="8"/>
      <c r="O370" s="8"/>
      <c r="P370" s="8"/>
      <c r="Q370" s="8"/>
      <c r="R370" s="8"/>
      <c r="S370" s="8"/>
      <c r="T370" s="8"/>
      <c r="U370" s="8"/>
      <c r="V370" s="8"/>
      <c r="W370" s="8"/>
      <c r="X370" s="8"/>
      <c r="Y370" s="8"/>
      <c r="Z370" s="8"/>
      <c r="AA370" s="8"/>
      <c r="AB370" s="8"/>
      <c r="AC370" s="8"/>
      <c r="AD370" s="8"/>
      <c r="AE370" s="8"/>
      <c r="AF370" s="8"/>
      <c r="AG370" s="8"/>
      <c r="AH370" s="8"/>
      <c r="AI370" s="8"/>
      <c r="AJ370" s="8"/>
      <c r="AK370" s="8"/>
      <c r="AL370" s="8"/>
      <c r="AM370" s="8"/>
      <c r="AN370" s="8"/>
      <c r="AO370" s="8"/>
      <c r="AP370" s="8"/>
      <c r="AQ370" s="8"/>
      <c r="AR370" s="8"/>
      <c r="AS370" s="8"/>
      <c r="AT370" s="8"/>
      <c r="AU370" s="8"/>
      <c r="AV370" s="8"/>
      <c r="AW370" s="8"/>
      <c r="AX370" s="8"/>
      <c r="AY370" s="8"/>
      <c r="AZ370" s="8"/>
      <c r="BA370" s="8"/>
      <c r="BB370" s="8"/>
      <c r="BC370" s="8"/>
      <c r="BD370" s="8"/>
      <c r="BE370" s="8"/>
      <c r="BF370" s="8"/>
      <c r="BG370" s="8"/>
      <c r="BH370" s="8"/>
      <c r="BI370" s="8"/>
      <c r="BJ370" s="8"/>
      <c r="BK370" s="8"/>
      <c r="BL370" s="8"/>
      <c r="BM370" s="8"/>
      <c r="BN370" s="8"/>
      <c r="BO370" s="8"/>
      <c r="BP370" s="8"/>
      <c r="BQ370" s="8"/>
      <c r="BR370" s="8"/>
      <c r="BS370" s="8"/>
      <c r="BT370" s="8"/>
      <c r="BU370" s="8"/>
      <c r="BV370" s="8"/>
      <c r="BW370" s="8"/>
      <c r="BX370" s="8"/>
      <c r="BY370" s="8"/>
      <c r="BZ370" s="8"/>
      <c r="CA370" s="8"/>
      <c r="CB370" s="8"/>
      <c r="CC370" s="8"/>
      <c r="CD370" s="8"/>
      <c r="CE370" s="8"/>
      <c r="CF370" s="8"/>
      <c r="CG370" s="8"/>
      <c r="CH370" s="8"/>
      <c r="CI370" s="8"/>
      <c r="CJ370" s="8"/>
      <c r="CK370" s="8"/>
      <c r="CL370" s="8"/>
      <c r="CM370" s="8"/>
      <c r="CN370" s="8"/>
      <c r="CO370" s="8"/>
      <c r="CP370" s="8"/>
      <c r="CQ370" s="8"/>
      <c r="CR370" s="8"/>
      <c r="CS370" s="8"/>
      <c r="CT370" s="8"/>
      <c r="CU370" s="8"/>
      <c r="CV370" s="8"/>
      <c r="CW370" s="8"/>
      <c r="CX370" s="8"/>
      <c r="CY370" s="8"/>
      <c r="CZ370" s="8"/>
      <c r="DA370" s="8"/>
      <c r="DB370" s="8"/>
      <c r="DC370" s="8"/>
      <c r="DD370" s="8"/>
      <c r="DE370" s="8"/>
      <c r="DF370" s="8"/>
      <c r="DG370" s="8"/>
      <c r="DH370" s="8"/>
      <c r="DI370" s="8"/>
      <c r="DJ370" s="8"/>
      <c r="DK370" s="8"/>
      <c r="DL370" s="8"/>
      <c r="DM370" s="8"/>
      <c r="DN370" s="8"/>
      <c r="DO370" s="8"/>
      <c r="DP370" s="8"/>
      <c r="DQ370" s="8"/>
      <c r="DR370" s="8"/>
      <c r="DS370" s="8"/>
      <c r="DT370" s="8"/>
      <c r="DU370" s="8"/>
      <c r="DV370" s="8"/>
      <c r="DW370" s="8"/>
      <c r="DX370" s="8"/>
      <c r="DY370" s="8"/>
      <c r="DZ370" s="8"/>
      <c r="EA370" s="8"/>
      <c r="EB370" s="8"/>
      <c r="EC370" s="8"/>
      <c r="ED370" s="8"/>
      <c r="EE370" s="8"/>
      <c r="EF370" s="8"/>
      <c r="EG370" s="8"/>
      <c r="EH370" s="8"/>
      <c r="EI370" s="8"/>
      <c r="EJ370" s="8"/>
      <c r="EK370" s="8"/>
      <c r="EL370" s="8"/>
      <c r="EM370" s="8"/>
      <c r="EN370" s="8"/>
      <c r="EO370" s="8"/>
      <c r="EP370" s="8"/>
      <c r="EQ370" s="8"/>
      <c r="ER370" s="8"/>
      <c r="ES370" s="8"/>
      <c r="ET370" s="8"/>
      <c r="EU370" s="8"/>
      <c r="EV370" s="8"/>
      <c r="EW370" s="8"/>
      <c r="EX370" s="8"/>
      <c r="EY370" s="8"/>
      <c r="EZ370" s="8"/>
      <c r="FA370" s="8"/>
      <c r="FB370" s="8"/>
      <c r="FC370" s="8"/>
      <c r="FD370" s="8"/>
      <c r="FE370" s="8"/>
      <c r="FF370" s="8"/>
      <c r="FG370" s="8"/>
      <c r="FH370" s="8"/>
      <c r="FI370" s="8"/>
      <c r="FJ370" s="8"/>
      <c r="FK370" s="8"/>
      <c r="FL370" s="8"/>
      <c r="FM370" s="8"/>
      <c r="FN370" s="8"/>
      <c r="FO370" s="8"/>
      <c r="FP370" s="8"/>
      <c r="FQ370" s="8"/>
      <c r="FR370" s="8"/>
      <c r="FS370" s="8"/>
      <c r="FT370" s="8"/>
      <c r="FU370" s="8"/>
      <c r="FV370" s="8"/>
      <c r="FW370" s="8"/>
      <c r="FX370" s="8"/>
      <c r="FY370" s="8"/>
      <c r="FZ370" s="8"/>
      <c r="GA370" s="8"/>
      <c r="GB370" s="8"/>
      <c r="GC370" s="8"/>
      <c r="GD370" s="8"/>
      <c r="GE370" s="8"/>
      <c r="GF370" s="8"/>
      <c r="GG370" s="8"/>
      <c r="GH370" s="8"/>
      <c r="GI370" s="8"/>
      <c r="GJ370" s="8"/>
      <c r="GK370" s="8"/>
      <c r="GL370" s="8"/>
      <c r="GM370" s="8"/>
      <c r="GN370" s="8"/>
      <c r="GO370" s="8"/>
      <c r="GP370" s="8"/>
      <c r="GQ370" s="8"/>
      <c r="GR370" s="8"/>
      <c r="GS370" s="8"/>
      <c r="GT370" s="8"/>
      <c r="GU370" s="8"/>
      <c r="GV370" s="8"/>
      <c r="GW370" s="8"/>
      <c r="GX370" s="8"/>
      <c r="GY370" s="8"/>
      <c r="GZ370" s="8"/>
      <c r="HA370" s="8"/>
      <c r="HB370" s="8"/>
      <c r="HC370" s="8"/>
      <c r="HD370" s="8"/>
      <c r="HE370" s="8"/>
      <c r="HF370" s="8"/>
      <c r="HG370" s="8"/>
      <c r="HH370" s="8"/>
      <c r="HI370" s="8"/>
      <c r="HJ370" s="8"/>
      <c r="HK370" s="8"/>
      <c r="HL370" s="8"/>
      <c r="HM370" s="8"/>
      <c r="HN370" s="8"/>
      <c r="HO370" s="8"/>
      <c r="HP370" s="8"/>
      <c r="HQ370" s="8"/>
      <c r="HR370" s="8"/>
      <c r="HS370" s="8"/>
      <c r="HT370" s="8"/>
      <c r="HU370" s="8"/>
      <c r="HV370" s="8"/>
      <c r="HW370" s="8"/>
      <c r="HX370" s="8"/>
      <c r="HY370" s="8"/>
      <c r="HZ370" s="8"/>
      <c r="IA370" s="8"/>
      <c r="IB370" s="8"/>
      <c r="IC370" s="8"/>
      <c r="ID370" s="8"/>
      <c r="IE370" s="8"/>
      <c r="IF370" s="8"/>
      <c r="IG370" s="8"/>
      <c r="IH370" s="8"/>
      <c r="II370" s="8"/>
      <c r="IJ370" s="8"/>
    </row>
    <row r="371" spans="1:244" ht="91.9" customHeight="1" x14ac:dyDescent="0.2">
      <c r="A371" s="35" t="s">
        <v>369</v>
      </c>
      <c r="B371" s="11" t="s">
        <v>370</v>
      </c>
      <c r="C371" s="15"/>
      <c r="D371" s="15"/>
      <c r="E371" s="16">
        <f t="shared" si="62"/>
        <v>1282653.5</v>
      </c>
      <c r="F371" s="16">
        <f>F372+F377+F382+F387+F390+F393+F397+F401+F405+F409+F413+F417+F421+F425+F429+F433+F437+F441+F445+F449+F452+F455+F459+F465+F469+F473+F479+F483+F487+F493+F500+F496</f>
        <v>30496</v>
      </c>
      <c r="G371" s="16">
        <f>G372+G377+G382+G387+G390+G393+G397+G401+G405+G409+G413+G417+G421+G425+G429+G433+G437+G441+G445+G449+G452+G455+G459+G465+G469+G473+G479+G483+G487+G493+G500+G496</f>
        <v>1252157.5</v>
      </c>
      <c r="H371" s="16">
        <f t="shared" si="63"/>
        <v>1316135</v>
      </c>
      <c r="I371" s="16">
        <f>I372+I377+I382+I387+I390+I393+I397+I401+I405+I409+I413+I417+I421+I425+I429+I433+I437+I441+I445+I449+I452+I455+I459+I465+I469+I473+I479+I483+I487+I493+I500+I496</f>
        <v>31522</v>
      </c>
      <c r="J371" s="16">
        <f>J372+J377+J382+J387+J390+J393+J397+J401+J405+J409+J413+J417+J421+J425+J429+J433+J437+J441+J445+J449+J452+J455+J459+J465+J469+J473+J479+J483+J487+J493+J500+J496</f>
        <v>1284613</v>
      </c>
    </row>
    <row r="372" spans="1:244" ht="168.6" customHeight="1" x14ac:dyDescent="0.25">
      <c r="A372" s="35" t="s">
        <v>371</v>
      </c>
      <c r="B372" s="11" t="s">
        <v>372</v>
      </c>
      <c r="C372" s="15"/>
      <c r="D372" s="15"/>
      <c r="E372" s="16">
        <f t="shared" si="62"/>
        <v>1878</v>
      </c>
      <c r="F372" s="17">
        <f>F373+F375</f>
        <v>1878</v>
      </c>
      <c r="G372" s="16">
        <f>G373+G375</f>
        <v>0</v>
      </c>
      <c r="H372" s="16">
        <f t="shared" si="63"/>
        <v>2074</v>
      </c>
      <c r="I372" s="17">
        <f>I373+I375</f>
        <v>2074</v>
      </c>
      <c r="J372" s="16">
        <f>J373+J375</f>
        <v>0</v>
      </c>
      <c r="K372" s="8"/>
      <c r="L372" s="8"/>
      <c r="M372" s="8"/>
      <c r="N372" s="8"/>
      <c r="O372" s="8"/>
      <c r="P372" s="8"/>
      <c r="Q372" s="8"/>
      <c r="R372" s="8"/>
      <c r="S372" s="8"/>
      <c r="T372" s="8"/>
      <c r="U372" s="8"/>
      <c r="V372" s="8"/>
      <c r="W372" s="8"/>
      <c r="X372" s="8"/>
      <c r="Y372" s="8"/>
      <c r="Z372" s="8"/>
      <c r="AA372" s="8"/>
      <c r="AB372" s="8"/>
      <c r="AC372" s="8"/>
      <c r="AD372" s="8"/>
      <c r="AE372" s="8"/>
      <c r="AF372" s="8"/>
      <c r="AG372" s="8"/>
      <c r="AH372" s="8"/>
      <c r="AI372" s="8"/>
      <c r="AJ372" s="8"/>
      <c r="AK372" s="8"/>
      <c r="AL372" s="8"/>
      <c r="AM372" s="8"/>
      <c r="AN372" s="8"/>
      <c r="AO372" s="8"/>
      <c r="AP372" s="8"/>
      <c r="AQ372" s="8"/>
      <c r="AR372" s="8"/>
      <c r="AS372" s="8"/>
      <c r="AT372" s="8"/>
      <c r="AU372" s="8"/>
      <c r="AV372" s="8"/>
      <c r="AW372" s="8"/>
      <c r="AX372" s="8"/>
      <c r="AY372" s="8"/>
      <c r="AZ372" s="8"/>
      <c r="BA372" s="8"/>
      <c r="BB372" s="8"/>
      <c r="BC372" s="8"/>
      <c r="BD372" s="8"/>
      <c r="BE372" s="8"/>
      <c r="BF372" s="8"/>
      <c r="BG372" s="8"/>
      <c r="BH372" s="8"/>
      <c r="BI372" s="8"/>
      <c r="BJ372" s="8"/>
      <c r="BK372" s="8"/>
      <c r="BL372" s="8"/>
      <c r="BM372" s="8"/>
      <c r="BN372" s="8"/>
      <c r="BO372" s="8"/>
      <c r="BP372" s="8"/>
      <c r="BQ372" s="8"/>
      <c r="BR372" s="8"/>
      <c r="BS372" s="8"/>
      <c r="BT372" s="8"/>
      <c r="BU372" s="8"/>
      <c r="BV372" s="8"/>
      <c r="BW372" s="8"/>
      <c r="BX372" s="8"/>
      <c r="BY372" s="8"/>
      <c r="BZ372" s="8"/>
      <c r="CA372" s="8"/>
      <c r="CB372" s="8"/>
      <c r="CC372" s="8"/>
      <c r="CD372" s="8"/>
      <c r="CE372" s="8"/>
      <c r="CF372" s="8"/>
      <c r="CG372" s="8"/>
      <c r="CH372" s="8"/>
      <c r="CI372" s="8"/>
      <c r="CJ372" s="8"/>
      <c r="CK372" s="8"/>
      <c r="CL372" s="8"/>
      <c r="CM372" s="8"/>
      <c r="CN372" s="8"/>
      <c r="CO372" s="8"/>
      <c r="CP372" s="8"/>
      <c r="CQ372" s="8"/>
      <c r="CR372" s="8"/>
      <c r="CS372" s="8"/>
      <c r="CT372" s="8"/>
      <c r="CU372" s="8"/>
      <c r="CV372" s="8"/>
      <c r="CW372" s="8"/>
      <c r="CX372" s="8"/>
      <c r="CY372" s="8"/>
      <c r="CZ372" s="8"/>
      <c r="DA372" s="8"/>
      <c r="DB372" s="8"/>
      <c r="DC372" s="8"/>
      <c r="DD372" s="8"/>
      <c r="DE372" s="8"/>
      <c r="DF372" s="8"/>
      <c r="DG372" s="8"/>
      <c r="DH372" s="8"/>
      <c r="DI372" s="8"/>
      <c r="DJ372" s="8"/>
      <c r="DK372" s="8"/>
      <c r="DL372" s="8"/>
      <c r="DM372" s="8"/>
      <c r="DN372" s="8"/>
      <c r="DO372" s="8"/>
      <c r="DP372" s="8"/>
      <c r="DQ372" s="8"/>
      <c r="DR372" s="8"/>
      <c r="DS372" s="8"/>
      <c r="DT372" s="8"/>
      <c r="DU372" s="8"/>
      <c r="DV372" s="8"/>
      <c r="DW372" s="8"/>
      <c r="DX372" s="8"/>
      <c r="DY372" s="8"/>
      <c r="DZ372" s="8"/>
      <c r="EA372" s="8"/>
      <c r="EB372" s="8"/>
      <c r="EC372" s="8"/>
      <c r="ED372" s="8"/>
      <c r="EE372" s="8"/>
      <c r="EF372" s="8"/>
      <c r="EG372" s="8"/>
      <c r="EH372" s="8"/>
      <c r="EI372" s="8"/>
      <c r="EJ372" s="8"/>
      <c r="EK372" s="8"/>
      <c r="EL372" s="8"/>
      <c r="EM372" s="8"/>
      <c r="EN372" s="8"/>
      <c r="EO372" s="8"/>
      <c r="EP372" s="8"/>
      <c r="EQ372" s="8"/>
      <c r="ER372" s="8"/>
      <c r="ES372" s="8"/>
      <c r="ET372" s="8"/>
      <c r="EU372" s="8"/>
      <c r="EV372" s="8"/>
      <c r="EW372" s="8"/>
      <c r="EX372" s="8"/>
      <c r="EY372" s="8"/>
      <c r="EZ372" s="8"/>
      <c r="FA372" s="8"/>
      <c r="FB372" s="8"/>
      <c r="FC372" s="8"/>
      <c r="FD372" s="8"/>
      <c r="FE372" s="8"/>
      <c r="FF372" s="8"/>
      <c r="FG372" s="8"/>
      <c r="FH372" s="8"/>
      <c r="FI372" s="8"/>
      <c r="FJ372" s="8"/>
      <c r="FK372" s="8"/>
      <c r="FL372" s="8"/>
      <c r="FM372" s="8"/>
      <c r="FN372" s="8"/>
      <c r="FO372" s="8"/>
      <c r="FP372" s="8"/>
      <c r="FQ372" s="8"/>
      <c r="FR372" s="8"/>
      <c r="FS372" s="8"/>
      <c r="FT372" s="8"/>
      <c r="FU372" s="8"/>
      <c r="FV372" s="8"/>
      <c r="FW372" s="8"/>
      <c r="FX372" s="8"/>
      <c r="FY372" s="8"/>
      <c r="FZ372" s="8"/>
      <c r="GA372" s="8"/>
      <c r="GB372" s="8"/>
      <c r="GC372" s="8"/>
      <c r="GD372" s="8"/>
      <c r="GE372" s="8"/>
      <c r="GF372" s="8"/>
      <c r="GG372" s="8"/>
      <c r="GH372" s="8"/>
      <c r="GI372" s="8"/>
      <c r="GJ372" s="8"/>
      <c r="GK372" s="8"/>
      <c r="GL372" s="8"/>
      <c r="GM372" s="8"/>
      <c r="GN372" s="8"/>
      <c r="GO372" s="8"/>
      <c r="GP372" s="8"/>
      <c r="GQ372" s="8"/>
      <c r="GR372" s="8"/>
      <c r="GS372" s="8"/>
      <c r="GT372" s="8"/>
      <c r="GU372" s="8"/>
      <c r="GV372" s="8"/>
      <c r="GW372" s="8"/>
      <c r="GX372" s="8"/>
      <c r="GY372" s="8"/>
      <c r="GZ372" s="8"/>
      <c r="HA372" s="8"/>
      <c r="HB372" s="8"/>
      <c r="HC372" s="8"/>
      <c r="HD372" s="8"/>
      <c r="HE372" s="8"/>
      <c r="HF372" s="8"/>
      <c r="HG372" s="8"/>
      <c r="HH372" s="8"/>
      <c r="HI372" s="8"/>
      <c r="HJ372" s="8"/>
      <c r="HK372" s="8"/>
      <c r="HL372" s="8"/>
      <c r="HM372" s="8"/>
      <c r="HN372" s="8"/>
      <c r="HO372" s="8"/>
      <c r="HP372" s="8"/>
      <c r="HQ372" s="8"/>
      <c r="HR372" s="8"/>
      <c r="HS372" s="8"/>
      <c r="HT372" s="8"/>
      <c r="HU372" s="8"/>
      <c r="HV372" s="8"/>
      <c r="HW372" s="8"/>
      <c r="HX372" s="8"/>
      <c r="HY372" s="8"/>
      <c r="HZ372" s="8"/>
      <c r="IA372" s="8"/>
      <c r="IB372" s="8"/>
      <c r="IC372" s="8"/>
      <c r="ID372" s="8"/>
      <c r="IE372" s="8"/>
      <c r="IF372" s="8"/>
      <c r="IG372" s="8"/>
      <c r="IH372" s="8"/>
      <c r="II372" s="8"/>
      <c r="IJ372" s="8"/>
    </row>
    <row r="373" spans="1:244" ht="133.5" customHeight="1" x14ac:dyDescent="0.2">
      <c r="A373" s="36" t="s">
        <v>373</v>
      </c>
      <c r="B373" s="15" t="s">
        <v>374</v>
      </c>
      <c r="C373" s="15"/>
      <c r="D373" s="15"/>
      <c r="E373" s="18">
        <f t="shared" si="62"/>
        <v>1862</v>
      </c>
      <c r="F373" s="19">
        <f>F374</f>
        <v>1862</v>
      </c>
      <c r="G373" s="18">
        <f>G374</f>
        <v>0</v>
      </c>
      <c r="H373" s="18">
        <f t="shared" si="63"/>
        <v>2058</v>
      </c>
      <c r="I373" s="19">
        <f>I374</f>
        <v>2058</v>
      </c>
      <c r="J373" s="18">
        <f>J374</f>
        <v>0</v>
      </c>
    </row>
    <row r="374" spans="1:244" ht="56.25" customHeight="1" x14ac:dyDescent="0.25">
      <c r="A374" s="36" t="s">
        <v>30</v>
      </c>
      <c r="B374" s="15" t="s">
        <v>374</v>
      </c>
      <c r="C374" s="15" t="s">
        <v>19</v>
      </c>
      <c r="D374" s="15" t="s">
        <v>11</v>
      </c>
      <c r="E374" s="18">
        <f t="shared" si="62"/>
        <v>1862</v>
      </c>
      <c r="F374" s="18">
        <f>1926-64</f>
        <v>1862</v>
      </c>
      <c r="G374" s="18"/>
      <c r="H374" s="18">
        <f>I374+J374</f>
        <v>2058</v>
      </c>
      <c r="I374" s="18">
        <f>1926+132</f>
        <v>2058</v>
      </c>
      <c r="J374" s="18"/>
      <c r="K374" s="8"/>
      <c r="L374" s="8"/>
      <c r="M374" s="8"/>
      <c r="N374" s="8"/>
      <c r="O374" s="8"/>
      <c r="P374" s="8"/>
      <c r="Q374" s="8"/>
      <c r="R374" s="8"/>
      <c r="S374" s="8"/>
      <c r="T374" s="8"/>
      <c r="U374" s="8"/>
      <c r="V374" s="8"/>
      <c r="W374" s="8"/>
      <c r="X374" s="8"/>
      <c r="Y374" s="8"/>
      <c r="Z374" s="8"/>
      <c r="AA374" s="8"/>
      <c r="AB374" s="8"/>
      <c r="AC374" s="8"/>
      <c r="AD374" s="8"/>
      <c r="AE374" s="8"/>
      <c r="AF374" s="8"/>
      <c r="AG374" s="8"/>
      <c r="AH374" s="8"/>
      <c r="AI374" s="8"/>
      <c r="AJ374" s="8"/>
      <c r="AK374" s="8"/>
      <c r="AL374" s="8"/>
      <c r="AM374" s="8"/>
      <c r="AN374" s="8"/>
      <c r="AO374" s="8"/>
      <c r="AP374" s="8"/>
      <c r="AQ374" s="8"/>
      <c r="AR374" s="8"/>
      <c r="AS374" s="8"/>
      <c r="AT374" s="8"/>
      <c r="AU374" s="8"/>
      <c r="AV374" s="8"/>
      <c r="AW374" s="8"/>
      <c r="AX374" s="8"/>
      <c r="AY374" s="8"/>
      <c r="AZ374" s="8"/>
      <c r="BA374" s="8"/>
      <c r="BB374" s="8"/>
      <c r="BC374" s="8"/>
      <c r="BD374" s="8"/>
      <c r="BE374" s="8"/>
      <c r="BF374" s="8"/>
      <c r="BG374" s="8"/>
      <c r="BH374" s="8"/>
      <c r="BI374" s="8"/>
      <c r="BJ374" s="8"/>
      <c r="BK374" s="8"/>
      <c r="BL374" s="8"/>
      <c r="BM374" s="8"/>
      <c r="BN374" s="8"/>
      <c r="BO374" s="8"/>
      <c r="BP374" s="8"/>
      <c r="BQ374" s="8"/>
      <c r="BR374" s="8"/>
      <c r="BS374" s="8"/>
      <c r="BT374" s="8"/>
      <c r="BU374" s="8"/>
      <c r="BV374" s="8"/>
      <c r="BW374" s="8"/>
      <c r="BX374" s="8"/>
      <c r="BY374" s="8"/>
      <c r="BZ374" s="8"/>
      <c r="CA374" s="8"/>
      <c r="CB374" s="8"/>
      <c r="CC374" s="8"/>
      <c r="CD374" s="8"/>
      <c r="CE374" s="8"/>
      <c r="CF374" s="8"/>
      <c r="CG374" s="8"/>
      <c r="CH374" s="8"/>
      <c r="CI374" s="8"/>
      <c r="CJ374" s="8"/>
      <c r="CK374" s="8"/>
      <c r="CL374" s="8"/>
      <c r="CM374" s="8"/>
      <c r="CN374" s="8"/>
      <c r="CO374" s="8"/>
      <c r="CP374" s="8"/>
      <c r="CQ374" s="8"/>
      <c r="CR374" s="8"/>
      <c r="CS374" s="8"/>
      <c r="CT374" s="8"/>
      <c r="CU374" s="8"/>
      <c r="CV374" s="8"/>
      <c r="CW374" s="8"/>
      <c r="CX374" s="8"/>
      <c r="CY374" s="8"/>
      <c r="CZ374" s="8"/>
      <c r="DA374" s="8"/>
      <c r="DB374" s="8"/>
      <c r="DC374" s="8"/>
      <c r="DD374" s="8"/>
      <c r="DE374" s="8"/>
      <c r="DF374" s="8"/>
      <c r="DG374" s="8"/>
      <c r="DH374" s="8"/>
      <c r="DI374" s="8"/>
      <c r="DJ374" s="8"/>
      <c r="DK374" s="8"/>
      <c r="DL374" s="8"/>
      <c r="DM374" s="8"/>
      <c r="DN374" s="8"/>
      <c r="DO374" s="8"/>
      <c r="DP374" s="8"/>
      <c r="DQ374" s="8"/>
      <c r="DR374" s="8"/>
      <c r="DS374" s="8"/>
      <c r="DT374" s="8"/>
      <c r="DU374" s="8"/>
      <c r="DV374" s="8"/>
      <c r="DW374" s="8"/>
      <c r="DX374" s="8"/>
      <c r="DY374" s="8"/>
      <c r="DZ374" s="8"/>
      <c r="EA374" s="8"/>
      <c r="EB374" s="8"/>
      <c r="EC374" s="8"/>
      <c r="ED374" s="8"/>
      <c r="EE374" s="8"/>
      <c r="EF374" s="8"/>
      <c r="EG374" s="8"/>
      <c r="EH374" s="8"/>
      <c r="EI374" s="8"/>
      <c r="EJ374" s="8"/>
      <c r="EK374" s="8"/>
      <c r="EL374" s="8"/>
      <c r="EM374" s="8"/>
      <c r="EN374" s="8"/>
      <c r="EO374" s="8"/>
      <c r="EP374" s="8"/>
      <c r="EQ374" s="8"/>
      <c r="ER374" s="8"/>
      <c r="ES374" s="8"/>
      <c r="ET374" s="8"/>
      <c r="EU374" s="8"/>
      <c r="EV374" s="8"/>
      <c r="EW374" s="8"/>
      <c r="EX374" s="8"/>
      <c r="EY374" s="8"/>
      <c r="EZ374" s="8"/>
      <c r="FA374" s="8"/>
      <c r="FB374" s="8"/>
      <c r="FC374" s="8"/>
      <c r="FD374" s="8"/>
      <c r="FE374" s="8"/>
      <c r="FF374" s="8"/>
      <c r="FG374" s="8"/>
      <c r="FH374" s="8"/>
      <c r="FI374" s="8"/>
      <c r="FJ374" s="8"/>
      <c r="FK374" s="8"/>
      <c r="FL374" s="8"/>
      <c r="FM374" s="8"/>
      <c r="FN374" s="8"/>
      <c r="FO374" s="8"/>
      <c r="FP374" s="8"/>
      <c r="FQ374" s="8"/>
      <c r="FR374" s="8"/>
      <c r="FS374" s="8"/>
      <c r="FT374" s="8"/>
      <c r="FU374" s="8"/>
      <c r="FV374" s="8"/>
      <c r="FW374" s="8"/>
      <c r="FX374" s="8"/>
      <c r="FY374" s="8"/>
      <c r="FZ374" s="8"/>
      <c r="GA374" s="8"/>
      <c r="GB374" s="8"/>
      <c r="GC374" s="8"/>
      <c r="GD374" s="8"/>
      <c r="GE374" s="8"/>
      <c r="GF374" s="8"/>
      <c r="GG374" s="8"/>
      <c r="GH374" s="8"/>
      <c r="GI374" s="8"/>
      <c r="GJ374" s="8"/>
      <c r="GK374" s="8"/>
      <c r="GL374" s="8"/>
      <c r="GM374" s="8"/>
      <c r="GN374" s="8"/>
      <c r="GO374" s="8"/>
      <c r="GP374" s="8"/>
      <c r="GQ374" s="8"/>
      <c r="GR374" s="8"/>
      <c r="GS374" s="8"/>
      <c r="GT374" s="8"/>
      <c r="GU374" s="8"/>
      <c r="GV374" s="8"/>
      <c r="GW374" s="8"/>
      <c r="GX374" s="8"/>
      <c r="GY374" s="8"/>
      <c r="GZ374" s="8"/>
      <c r="HA374" s="8"/>
      <c r="HB374" s="8"/>
      <c r="HC374" s="8"/>
      <c r="HD374" s="8"/>
      <c r="HE374" s="8"/>
      <c r="HF374" s="8"/>
      <c r="HG374" s="8"/>
      <c r="HH374" s="8"/>
      <c r="HI374" s="8"/>
      <c r="HJ374" s="8"/>
      <c r="HK374" s="8"/>
      <c r="HL374" s="8"/>
      <c r="HM374" s="8"/>
      <c r="HN374" s="8"/>
      <c r="HO374" s="8"/>
      <c r="HP374" s="8"/>
      <c r="HQ374" s="8"/>
      <c r="HR374" s="8"/>
      <c r="HS374" s="8"/>
      <c r="HT374" s="8"/>
      <c r="HU374" s="8"/>
      <c r="HV374" s="8"/>
      <c r="HW374" s="8"/>
      <c r="HX374" s="8"/>
      <c r="HY374" s="8"/>
      <c r="HZ374" s="8"/>
      <c r="IA374" s="8"/>
      <c r="IB374" s="8"/>
      <c r="IC374" s="8"/>
      <c r="ID374" s="8"/>
      <c r="IE374" s="8"/>
      <c r="IF374" s="8"/>
      <c r="IG374" s="8"/>
      <c r="IH374" s="8"/>
      <c r="II374" s="8"/>
      <c r="IJ374" s="8"/>
    </row>
    <row r="375" spans="1:244" ht="63.75" customHeight="1" x14ac:dyDescent="0.25">
      <c r="A375" s="36" t="s">
        <v>375</v>
      </c>
      <c r="B375" s="15" t="s">
        <v>376</v>
      </c>
      <c r="C375" s="15"/>
      <c r="D375" s="15"/>
      <c r="E375" s="18">
        <f t="shared" si="62"/>
        <v>16</v>
      </c>
      <c r="F375" s="19">
        <f>F376</f>
        <v>16</v>
      </c>
      <c r="G375" s="18">
        <f>G376</f>
        <v>0</v>
      </c>
      <c r="H375" s="18">
        <f t="shared" si="63"/>
        <v>16</v>
      </c>
      <c r="I375" s="19">
        <f>I376</f>
        <v>16</v>
      </c>
      <c r="J375" s="18">
        <f>J376</f>
        <v>0</v>
      </c>
      <c r="K375" s="8"/>
      <c r="L375" s="8"/>
      <c r="M375" s="8"/>
      <c r="N375" s="8"/>
      <c r="O375" s="8"/>
      <c r="P375" s="8"/>
      <c r="Q375" s="8"/>
      <c r="R375" s="8"/>
      <c r="S375" s="8"/>
      <c r="T375" s="8"/>
      <c r="U375" s="8"/>
      <c r="V375" s="8"/>
      <c r="W375" s="8"/>
      <c r="X375" s="8"/>
      <c r="Y375" s="8"/>
      <c r="Z375" s="8"/>
      <c r="AA375" s="8"/>
      <c r="AB375" s="8"/>
      <c r="AC375" s="8"/>
      <c r="AD375" s="8"/>
      <c r="AE375" s="8"/>
      <c r="AF375" s="8"/>
      <c r="AG375" s="8"/>
      <c r="AH375" s="8"/>
      <c r="AI375" s="8"/>
      <c r="AJ375" s="8"/>
      <c r="AK375" s="8"/>
      <c r="AL375" s="8"/>
      <c r="AM375" s="8"/>
      <c r="AN375" s="8"/>
      <c r="AO375" s="8"/>
      <c r="AP375" s="8"/>
      <c r="AQ375" s="8"/>
      <c r="AR375" s="8"/>
      <c r="AS375" s="8"/>
      <c r="AT375" s="8"/>
      <c r="AU375" s="8"/>
      <c r="AV375" s="8"/>
      <c r="AW375" s="8"/>
      <c r="AX375" s="8"/>
      <c r="AY375" s="8"/>
      <c r="AZ375" s="8"/>
      <c r="BA375" s="8"/>
      <c r="BB375" s="8"/>
      <c r="BC375" s="8"/>
      <c r="BD375" s="8"/>
      <c r="BE375" s="8"/>
      <c r="BF375" s="8"/>
      <c r="BG375" s="8"/>
      <c r="BH375" s="8"/>
      <c r="BI375" s="8"/>
      <c r="BJ375" s="8"/>
      <c r="BK375" s="8"/>
      <c r="BL375" s="8"/>
      <c r="BM375" s="8"/>
      <c r="BN375" s="8"/>
      <c r="BO375" s="8"/>
      <c r="BP375" s="8"/>
      <c r="BQ375" s="8"/>
      <c r="BR375" s="8"/>
      <c r="BS375" s="8"/>
      <c r="BT375" s="8"/>
      <c r="BU375" s="8"/>
      <c r="BV375" s="8"/>
      <c r="BW375" s="8"/>
      <c r="BX375" s="8"/>
      <c r="BY375" s="8"/>
      <c r="BZ375" s="8"/>
      <c r="CA375" s="8"/>
      <c r="CB375" s="8"/>
      <c r="CC375" s="8"/>
      <c r="CD375" s="8"/>
      <c r="CE375" s="8"/>
      <c r="CF375" s="8"/>
      <c r="CG375" s="8"/>
      <c r="CH375" s="8"/>
      <c r="CI375" s="8"/>
      <c r="CJ375" s="8"/>
      <c r="CK375" s="8"/>
      <c r="CL375" s="8"/>
      <c r="CM375" s="8"/>
      <c r="CN375" s="8"/>
      <c r="CO375" s="8"/>
      <c r="CP375" s="8"/>
      <c r="CQ375" s="8"/>
      <c r="CR375" s="8"/>
      <c r="CS375" s="8"/>
      <c r="CT375" s="8"/>
      <c r="CU375" s="8"/>
      <c r="CV375" s="8"/>
      <c r="CW375" s="8"/>
      <c r="CX375" s="8"/>
      <c r="CY375" s="8"/>
      <c r="CZ375" s="8"/>
      <c r="DA375" s="8"/>
      <c r="DB375" s="8"/>
      <c r="DC375" s="8"/>
      <c r="DD375" s="8"/>
      <c r="DE375" s="8"/>
      <c r="DF375" s="8"/>
      <c r="DG375" s="8"/>
      <c r="DH375" s="8"/>
      <c r="DI375" s="8"/>
      <c r="DJ375" s="8"/>
      <c r="DK375" s="8"/>
      <c r="DL375" s="8"/>
      <c r="DM375" s="8"/>
      <c r="DN375" s="8"/>
      <c r="DO375" s="8"/>
      <c r="DP375" s="8"/>
      <c r="DQ375" s="8"/>
      <c r="DR375" s="8"/>
      <c r="DS375" s="8"/>
      <c r="DT375" s="8"/>
      <c r="DU375" s="8"/>
      <c r="DV375" s="8"/>
      <c r="DW375" s="8"/>
      <c r="DX375" s="8"/>
      <c r="DY375" s="8"/>
      <c r="DZ375" s="8"/>
      <c r="EA375" s="8"/>
      <c r="EB375" s="8"/>
      <c r="EC375" s="8"/>
      <c r="ED375" s="8"/>
      <c r="EE375" s="8"/>
      <c r="EF375" s="8"/>
      <c r="EG375" s="8"/>
      <c r="EH375" s="8"/>
      <c r="EI375" s="8"/>
      <c r="EJ375" s="8"/>
      <c r="EK375" s="8"/>
      <c r="EL375" s="8"/>
      <c r="EM375" s="8"/>
      <c r="EN375" s="8"/>
      <c r="EO375" s="8"/>
      <c r="EP375" s="8"/>
      <c r="EQ375" s="8"/>
      <c r="ER375" s="8"/>
      <c r="ES375" s="8"/>
      <c r="ET375" s="8"/>
      <c r="EU375" s="8"/>
      <c r="EV375" s="8"/>
      <c r="EW375" s="8"/>
      <c r="EX375" s="8"/>
      <c r="EY375" s="8"/>
      <c r="EZ375" s="8"/>
      <c r="FA375" s="8"/>
      <c r="FB375" s="8"/>
      <c r="FC375" s="8"/>
      <c r="FD375" s="8"/>
      <c r="FE375" s="8"/>
      <c r="FF375" s="8"/>
      <c r="FG375" s="8"/>
      <c r="FH375" s="8"/>
      <c r="FI375" s="8"/>
      <c r="FJ375" s="8"/>
      <c r="FK375" s="8"/>
      <c r="FL375" s="8"/>
      <c r="FM375" s="8"/>
      <c r="FN375" s="8"/>
      <c r="FO375" s="8"/>
      <c r="FP375" s="8"/>
      <c r="FQ375" s="8"/>
      <c r="FR375" s="8"/>
      <c r="FS375" s="8"/>
      <c r="FT375" s="8"/>
      <c r="FU375" s="8"/>
      <c r="FV375" s="8"/>
      <c r="FW375" s="8"/>
      <c r="FX375" s="8"/>
      <c r="FY375" s="8"/>
      <c r="FZ375" s="8"/>
      <c r="GA375" s="8"/>
      <c r="GB375" s="8"/>
      <c r="GC375" s="8"/>
      <c r="GD375" s="8"/>
      <c r="GE375" s="8"/>
      <c r="GF375" s="8"/>
      <c r="GG375" s="8"/>
      <c r="GH375" s="8"/>
      <c r="GI375" s="8"/>
      <c r="GJ375" s="8"/>
      <c r="GK375" s="8"/>
      <c r="GL375" s="8"/>
      <c r="GM375" s="8"/>
      <c r="GN375" s="8"/>
      <c r="GO375" s="8"/>
      <c r="GP375" s="8"/>
      <c r="GQ375" s="8"/>
      <c r="GR375" s="8"/>
      <c r="GS375" s="8"/>
      <c r="GT375" s="8"/>
      <c r="GU375" s="8"/>
      <c r="GV375" s="8"/>
      <c r="GW375" s="8"/>
      <c r="GX375" s="8"/>
      <c r="GY375" s="8"/>
      <c r="GZ375" s="8"/>
      <c r="HA375" s="8"/>
      <c r="HB375" s="8"/>
      <c r="HC375" s="8"/>
      <c r="HD375" s="8"/>
      <c r="HE375" s="8"/>
      <c r="HF375" s="8"/>
      <c r="HG375" s="8"/>
      <c r="HH375" s="8"/>
      <c r="HI375" s="8"/>
      <c r="HJ375" s="8"/>
      <c r="HK375" s="8"/>
      <c r="HL375" s="8"/>
      <c r="HM375" s="8"/>
      <c r="HN375" s="8"/>
      <c r="HO375" s="8"/>
      <c r="HP375" s="8"/>
      <c r="HQ375" s="8"/>
      <c r="HR375" s="8"/>
      <c r="HS375" s="8"/>
      <c r="HT375" s="8"/>
      <c r="HU375" s="8"/>
      <c r="HV375" s="8"/>
      <c r="HW375" s="8"/>
      <c r="HX375" s="8"/>
      <c r="HY375" s="8"/>
      <c r="HZ375" s="8"/>
      <c r="IA375" s="8"/>
      <c r="IB375" s="8"/>
      <c r="IC375" s="8"/>
      <c r="ID375" s="8"/>
      <c r="IE375" s="8"/>
      <c r="IF375" s="8"/>
      <c r="IG375" s="8"/>
      <c r="IH375" s="8"/>
      <c r="II375" s="8"/>
      <c r="IJ375" s="8"/>
    </row>
    <row r="376" spans="1:244" ht="73.900000000000006" customHeight="1" x14ac:dyDescent="0.2">
      <c r="A376" s="15" t="s">
        <v>23</v>
      </c>
      <c r="B376" s="15" t="s">
        <v>376</v>
      </c>
      <c r="C376" s="15" t="s">
        <v>16</v>
      </c>
      <c r="D376" s="15" t="s">
        <v>11</v>
      </c>
      <c r="E376" s="18">
        <f t="shared" si="62"/>
        <v>16</v>
      </c>
      <c r="F376" s="18">
        <v>16</v>
      </c>
      <c r="G376" s="18"/>
      <c r="H376" s="18">
        <f>I376+J376</f>
        <v>16</v>
      </c>
      <c r="I376" s="18">
        <v>16</v>
      </c>
      <c r="J376" s="18"/>
    </row>
    <row r="377" spans="1:244" ht="235.9" customHeight="1" x14ac:dyDescent="0.2">
      <c r="A377" s="35" t="s">
        <v>377</v>
      </c>
      <c r="B377" s="11" t="s">
        <v>378</v>
      </c>
      <c r="C377" s="15"/>
      <c r="D377" s="15"/>
      <c r="E377" s="16">
        <f t="shared" si="62"/>
        <v>18867</v>
      </c>
      <c r="F377" s="17">
        <f>F378+F380</f>
        <v>18867</v>
      </c>
      <c r="G377" s="16">
        <f>G378+G380</f>
        <v>0</v>
      </c>
      <c r="H377" s="16">
        <f t="shared" si="63"/>
        <v>19197</v>
      </c>
      <c r="I377" s="17">
        <f>I378+I380</f>
        <v>19197</v>
      </c>
      <c r="J377" s="16">
        <f>J378+J380</f>
        <v>0</v>
      </c>
    </row>
    <row r="378" spans="1:244" ht="171.6" customHeight="1" x14ac:dyDescent="0.2">
      <c r="A378" s="36" t="s">
        <v>667</v>
      </c>
      <c r="B378" s="15" t="s">
        <v>379</v>
      </c>
      <c r="C378" s="15"/>
      <c r="D378" s="15"/>
      <c r="E378" s="18">
        <f t="shared" si="62"/>
        <v>18717</v>
      </c>
      <c r="F378" s="19">
        <f>F379</f>
        <v>18717</v>
      </c>
      <c r="G378" s="18">
        <f>G379</f>
        <v>0</v>
      </c>
      <c r="H378" s="18">
        <f t="shared" si="63"/>
        <v>19047</v>
      </c>
      <c r="I378" s="19">
        <f>I379</f>
        <v>19047</v>
      </c>
      <c r="J378" s="18">
        <f>J379</f>
        <v>0</v>
      </c>
    </row>
    <row r="379" spans="1:244" ht="54" customHeight="1" x14ac:dyDescent="0.2">
      <c r="A379" s="36" t="s">
        <v>30</v>
      </c>
      <c r="B379" s="15" t="s">
        <v>379</v>
      </c>
      <c r="C379" s="15" t="s">
        <v>19</v>
      </c>
      <c r="D379" s="15" t="s">
        <v>380</v>
      </c>
      <c r="E379" s="18">
        <f t="shared" si="62"/>
        <v>18717</v>
      </c>
      <c r="F379" s="18">
        <v>18717</v>
      </c>
      <c r="G379" s="18"/>
      <c r="H379" s="18">
        <f>I379+J379</f>
        <v>19047</v>
      </c>
      <c r="I379" s="18">
        <f>18717+330</f>
        <v>19047</v>
      </c>
      <c r="J379" s="18"/>
    </row>
    <row r="380" spans="1:244" ht="68.25" customHeight="1" x14ac:dyDescent="0.25">
      <c r="A380" s="36" t="s">
        <v>375</v>
      </c>
      <c r="B380" s="15" t="s">
        <v>381</v>
      </c>
      <c r="C380" s="15"/>
      <c r="D380" s="15"/>
      <c r="E380" s="18">
        <f t="shared" si="62"/>
        <v>150</v>
      </c>
      <c r="F380" s="19">
        <f>F381</f>
        <v>150</v>
      </c>
      <c r="G380" s="18">
        <f>G381</f>
        <v>0</v>
      </c>
      <c r="H380" s="18">
        <f t="shared" si="63"/>
        <v>150</v>
      </c>
      <c r="I380" s="19">
        <f>I381</f>
        <v>150</v>
      </c>
      <c r="J380" s="18">
        <f>J381</f>
        <v>0</v>
      </c>
      <c r="K380" s="8"/>
      <c r="L380" s="8"/>
      <c r="M380" s="8"/>
      <c r="N380" s="8"/>
      <c r="O380" s="8"/>
      <c r="P380" s="8"/>
      <c r="Q380" s="8"/>
      <c r="R380" s="8"/>
      <c r="S380" s="8"/>
      <c r="T380" s="8"/>
      <c r="U380" s="8"/>
      <c r="V380" s="8"/>
      <c r="W380" s="8"/>
      <c r="X380" s="8"/>
      <c r="Y380" s="8"/>
      <c r="Z380" s="8"/>
      <c r="AA380" s="8"/>
      <c r="AB380" s="8"/>
      <c r="AC380" s="8"/>
      <c r="AD380" s="8"/>
      <c r="AE380" s="8"/>
      <c r="AF380" s="8"/>
      <c r="AG380" s="8"/>
      <c r="AH380" s="8"/>
      <c r="AI380" s="8"/>
      <c r="AJ380" s="8"/>
      <c r="AK380" s="8"/>
      <c r="AL380" s="8"/>
      <c r="AM380" s="8"/>
      <c r="AN380" s="8"/>
      <c r="AO380" s="8"/>
      <c r="AP380" s="8"/>
      <c r="AQ380" s="8"/>
      <c r="AR380" s="8"/>
      <c r="AS380" s="8"/>
      <c r="AT380" s="8"/>
      <c r="AU380" s="8"/>
      <c r="AV380" s="8"/>
      <c r="AW380" s="8"/>
      <c r="AX380" s="8"/>
      <c r="AY380" s="8"/>
      <c r="AZ380" s="8"/>
      <c r="BA380" s="8"/>
      <c r="BB380" s="8"/>
      <c r="BC380" s="8"/>
      <c r="BD380" s="8"/>
      <c r="BE380" s="8"/>
      <c r="BF380" s="8"/>
      <c r="BG380" s="8"/>
      <c r="BH380" s="8"/>
      <c r="BI380" s="8"/>
      <c r="BJ380" s="8"/>
      <c r="BK380" s="8"/>
      <c r="BL380" s="8"/>
      <c r="BM380" s="8"/>
      <c r="BN380" s="8"/>
      <c r="BO380" s="8"/>
      <c r="BP380" s="8"/>
      <c r="BQ380" s="8"/>
      <c r="BR380" s="8"/>
      <c r="BS380" s="8"/>
      <c r="BT380" s="8"/>
      <c r="BU380" s="8"/>
      <c r="BV380" s="8"/>
      <c r="BW380" s="8"/>
      <c r="BX380" s="8"/>
      <c r="BY380" s="8"/>
      <c r="BZ380" s="8"/>
      <c r="CA380" s="8"/>
      <c r="CB380" s="8"/>
      <c r="CC380" s="8"/>
      <c r="CD380" s="8"/>
      <c r="CE380" s="8"/>
      <c r="CF380" s="8"/>
      <c r="CG380" s="8"/>
      <c r="CH380" s="8"/>
      <c r="CI380" s="8"/>
      <c r="CJ380" s="8"/>
      <c r="CK380" s="8"/>
      <c r="CL380" s="8"/>
      <c r="CM380" s="8"/>
      <c r="CN380" s="8"/>
      <c r="CO380" s="8"/>
      <c r="CP380" s="8"/>
      <c r="CQ380" s="8"/>
      <c r="CR380" s="8"/>
      <c r="CS380" s="8"/>
      <c r="CT380" s="8"/>
      <c r="CU380" s="8"/>
      <c r="CV380" s="8"/>
      <c r="CW380" s="8"/>
      <c r="CX380" s="8"/>
      <c r="CY380" s="8"/>
      <c r="CZ380" s="8"/>
      <c r="DA380" s="8"/>
      <c r="DB380" s="8"/>
      <c r="DC380" s="8"/>
      <c r="DD380" s="8"/>
      <c r="DE380" s="8"/>
      <c r="DF380" s="8"/>
      <c r="DG380" s="8"/>
      <c r="DH380" s="8"/>
      <c r="DI380" s="8"/>
      <c r="DJ380" s="8"/>
      <c r="DK380" s="8"/>
      <c r="DL380" s="8"/>
      <c r="DM380" s="8"/>
      <c r="DN380" s="8"/>
      <c r="DO380" s="8"/>
      <c r="DP380" s="8"/>
      <c r="DQ380" s="8"/>
      <c r="DR380" s="8"/>
      <c r="DS380" s="8"/>
      <c r="DT380" s="8"/>
      <c r="DU380" s="8"/>
      <c r="DV380" s="8"/>
      <c r="DW380" s="8"/>
      <c r="DX380" s="8"/>
      <c r="DY380" s="8"/>
      <c r="DZ380" s="8"/>
      <c r="EA380" s="8"/>
      <c r="EB380" s="8"/>
      <c r="EC380" s="8"/>
      <c r="ED380" s="8"/>
      <c r="EE380" s="8"/>
      <c r="EF380" s="8"/>
      <c r="EG380" s="8"/>
      <c r="EH380" s="8"/>
      <c r="EI380" s="8"/>
      <c r="EJ380" s="8"/>
      <c r="EK380" s="8"/>
      <c r="EL380" s="8"/>
      <c r="EM380" s="8"/>
      <c r="EN380" s="8"/>
      <c r="EO380" s="8"/>
      <c r="EP380" s="8"/>
      <c r="EQ380" s="8"/>
      <c r="ER380" s="8"/>
      <c r="ES380" s="8"/>
      <c r="ET380" s="8"/>
      <c r="EU380" s="8"/>
      <c r="EV380" s="8"/>
      <c r="EW380" s="8"/>
      <c r="EX380" s="8"/>
      <c r="EY380" s="8"/>
      <c r="EZ380" s="8"/>
      <c r="FA380" s="8"/>
      <c r="FB380" s="8"/>
      <c r="FC380" s="8"/>
      <c r="FD380" s="8"/>
      <c r="FE380" s="8"/>
      <c r="FF380" s="8"/>
      <c r="FG380" s="8"/>
      <c r="FH380" s="8"/>
      <c r="FI380" s="8"/>
      <c r="FJ380" s="8"/>
      <c r="FK380" s="8"/>
      <c r="FL380" s="8"/>
      <c r="FM380" s="8"/>
      <c r="FN380" s="8"/>
      <c r="FO380" s="8"/>
      <c r="FP380" s="8"/>
      <c r="FQ380" s="8"/>
      <c r="FR380" s="8"/>
      <c r="FS380" s="8"/>
      <c r="FT380" s="8"/>
      <c r="FU380" s="8"/>
      <c r="FV380" s="8"/>
      <c r="FW380" s="8"/>
      <c r="FX380" s="8"/>
      <c r="FY380" s="8"/>
      <c r="FZ380" s="8"/>
      <c r="GA380" s="8"/>
      <c r="GB380" s="8"/>
      <c r="GC380" s="8"/>
      <c r="GD380" s="8"/>
      <c r="GE380" s="8"/>
      <c r="GF380" s="8"/>
      <c r="GG380" s="8"/>
      <c r="GH380" s="8"/>
      <c r="GI380" s="8"/>
      <c r="GJ380" s="8"/>
      <c r="GK380" s="8"/>
      <c r="GL380" s="8"/>
      <c r="GM380" s="8"/>
      <c r="GN380" s="8"/>
      <c r="GO380" s="8"/>
      <c r="GP380" s="8"/>
      <c r="GQ380" s="8"/>
      <c r="GR380" s="8"/>
      <c r="GS380" s="8"/>
      <c r="GT380" s="8"/>
      <c r="GU380" s="8"/>
      <c r="GV380" s="8"/>
      <c r="GW380" s="8"/>
      <c r="GX380" s="8"/>
      <c r="GY380" s="8"/>
      <c r="GZ380" s="8"/>
      <c r="HA380" s="8"/>
      <c r="HB380" s="8"/>
      <c r="HC380" s="8"/>
      <c r="HD380" s="8"/>
      <c r="HE380" s="8"/>
      <c r="HF380" s="8"/>
      <c r="HG380" s="8"/>
      <c r="HH380" s="8"/>
      <c r="HI380" s="8"/>
      <c r="HJ380" s="8"/>
      <c r="HK380" s="8"/>
      <c r="HL380" s="8"/>
      <c r="HM380" s="8"/>
      <c r="HN380" s="8"/>
      <c r="HO380" s="8"/>
      <c r="HP380" s="8"/>
      <c r="HQ380" s="8"/>
      <c r="HR380" s="8"/>
      <c r="HS380" s="8"/>
      <c r="HT380" s="8"/>
      <c r="HU380" s="8"/>
      <c r="HV380" s="8"/>
      <c r="HW380" s="8"/>
      <c r="HX380" s="8"/>
      <c r="HY380" s="8"/>
      <c r="HZ380" s="8"/>
      <c r="IA380" s="8"/>
      <c r="IB380" s="8"/>
      <c r="IC380" s="8"/>
      <c r="ID380" s="8"/>
      <c r="IE380" s="8"/>
      <c r="IF380" s="8"/>
      <c r="IG380" s="8"/>
      <c r="IH380" s="8"/>
      <c r="II380" s="8"/>
      <c r="IJ380" s="8"/>
    </row>
    <row r="381" spans="1:244" ht="68.25" customHeight="1" x14ac:dyDescent="0.2">
      <c r="A381" s="15" t="s">
        <v>23</v>
      </c>
      <c r="B381" s="15" t="s">
        <v>381</v>
      </c>
      <c r="C381" s="15" t="s">
        <v>16</v>
      </c>
      <c r="D381" s="15" t="s">
        <v>380</v>
      </c>
      <c r="E381" s="18">
        <f t="shared" si="62"/>
        <v>150</v>
      </c>
      <c r="F381" s="18">
        <v>150</v>
      </c>
      <c r="G381" s="18"/>
      <c r="H381" s="18">
        <f>I381+J381</f>
        <v>150</v>
      </c>
      <c r="I381" s="18">
        <v>150</v>
      </c>
      <c r="J381" s="18"/>
    </row>
    <row r="382" spans="1:244" ht="390.75" customHeight="1" x14ac:dyDescent="0.2">
      <c r="A382" s="50" t="s">
        <v>668</v>
      </c>
      <c r="B382" s="11" t="s">
        <v>382</v>
      </c>
      <c r="C382" s="15"/>
      <c r="D382" s="15"/>
      <c r="E382" s="16">
        <f t="shared" si="62"/>
        <v>503</v>
      </c>
      <c r="F382" s="17">
        <f>F383+F385</f>
        <v>503</v>
      </c>
      <c r="G382" s="16">
        <f>G383+G385</f>
        <v>0</v>
      </c>
      <c r="H382" s="16">
        <f t="shared" si="63"/>
        <v>503</v>
      </c>
      <c r="I382" s="17">
        <f>I383+I385</f>
        <v>503</v>
      </c>
      <c r="J382" s="16">
        <f>J383+J385</f>
        <v>0</v>
      </c>
    </row>
    <row r="383" spans="1:244" ht="85.5" customHeight="1" x14ac:dyDescent="0.2">
      <c r="A383" s="36" t="s">
        <v>383</v>
      </c>
      <c r="B383" s="15" t="s">
        <v>384</v>
      </c>
      <c r="C383" s="15"/>
      <c r="D383" s="15"/>
      <c r="E383" s="18">
        <f t="shared" si="62"/>
        <v>499</v>
      </c>
      <c r="F383" s="19">
        <f>F384</f>
        <v>499</v>
      </c>
      <c r="G383" s="18">
        <f>G384</f>
        <v>0</v>
      </c>
      <c r="H383" s="18">
        <f t="shared" si="63"/>
        <v>499</v>
      </c>
      <c r="I383" s="19">
        <f>I384</f>
        <v>499</v>
      </c>
      <c r="J383" s="18">
        <f>J384</f>
        <v>0</v>
      </c>
    </row>
    <row r="384" spans="1:244" ht="48.75" customHeight="1" x14ac:dyDescent="0.2">
      <c r="A384" s="36" t="s">
        <v>30</v>
      </c>
      <c r="B384" s="15" t="s">
        <v>384</v>
      </c>
      <c r="C384" s="15" t="s">
        <v>19</v>
      </c>
      <c r="D384" s="15" t="s">
        <v>11</v>
      </c>
      <c r="E384" s="18">
        <f t="shared" si="62"/>
        <v>499</v>
      </c>
      <c r="F384" s="18">
        <v>499</v>
      </c>
      <c r="G384" s="18"/>
      <c r="H384" s="18">
        <f>I384+J384</f>
        <v>499</v>
      </c>
      <c r="I384" s="18">
        <v>499</v>
      </c>
      <c r="J384" s="18"/>
    </row>
    <row r="385" spans="1:244" ht="72" customHeight="1" x14ac:dyDescent="0.2">
      <c r="A385" s="36" t="s">
        <v>375</v>
      </c>
      <c r="B385" s="15" t="s">
        <v>587</v>
      </c>
      <c r="C385" s="15"/>
      <c r="D385" s="15"/>
      <c r="E385" s="18">
        <f t="shared" si="62"/>
        <v>4</v>
      </c>
      <c r="F385" s="19">
        <f>F386</f>
        <v>4</v>
      </c>
      <c r="G385" s="18">
        <f>G386</f>
        <v>0</v>
      </c>
      <c r="H385" s="18">
        <f t="shared" si="63"/>
        <v>4</v>
      </c>
      <c r="I385" s="19">
        <f>I386</f>
        <v>4</v>
      </c>
      <c r="J385" s="18">
        <f>J386</f>
        <v>0</v>
      </c>
    </row>
    <row r="386" spans="1:244" ht="79.5" customHeight="1" x14ac:dyDescent="0.2">
      <c r="A386" s="15" t="s">
        <v>23</v>
      </c>
      <c r="B386" s="15" t="s">
        <v>587</v>
      </c>
      <c r="C386" s="15" t="s">
        <v>16</v>
      </c>
      <c r="D386" s="15" t="s">
        <v>11</v>
      </c>
      <c r="E386" s="18">
        <f t="shared" si="62"/>
        <v>4</v>
      </c>
      <c r="F386" s="18">
        <v>4</v>
      </c>
      <c r="G386" s="18"/>
      <c r="H386" s="18">
        <f>I386+J386</f>
        <v>4</v>
      </c>
      <c r="I386" s="18">
        <v>4</v>
      </c>
      <c r="J386" s="18"/>
    </row>
    <row r="387" spans="1:244" ht="408.75" customHeight="1" x14ac:dyDescent="0.2">
      <c r="A387" s="51" t="s">
        <v>912</v>
      </c>
      <c r="B387" s="11" t="s">
        <v>386</v>
      </c>
      <c r="C387" s="15"/>
      <c r="D387" s="15"/>
      <c r="E387" s="16">
        <f t="shared" ref="E387:E442" si="67">F387+G387</f>
        <v>80</v>
      </c>
      <c r="F387" s="17">
        <f>F388</f>
        <v>80</v>
      </c>
      <c r="G387" s="17">
        <f>G388</f>
        <v>0</v>
      </c>
      <c r="H387" s="16">
        <f t="shared" ref="H387:H444" si="68">I387+J387</f>
        <v>80</v>
      </c>
      <c r="I387" s="17">
        <f>I388</f>
        <v>80</v>
      </c>
      <c r="J387" s="17">
        <f>J388</f>
        <v>0</v>
      </c>
    </row>
    <row r="388" spans="1:244" s="20" customFormat="1" ht="387.75" customHeight="1" x14ac:dyDescent="0.2">
      <c r="A388" s="52" t="s">
        <v>913</v>
      </c>
      <c r="B388" s="15" t="s">
        <v>387</v>
      </c>
      <c r="C388" s="15"/>
      <c r="D388" s="15"/>
      <c r="E388" s="18">
        <f t="shared" si="67"/>
        <v>80</v>
      </c>
      <c r="F388" s="19">
        <f>F389</f>
        <v>80</v>
      </c>
      <c r="G388" s="18">
        <f>G389</f>
        <v>0</v>
      </c>
      <c r="H388" s="18">
        <f t="shared" si="68"/>
        <v>80</v>
      </c>
      <c r="I388" s="19">
        <f>I389</f>
        <v>80</v>
      </c>
      <c r="J388" s="18">
        <f>J389</f>
        <v>0</v>
      </c>
    </row>
    <row r="389" spans="1:244" ht="46.5" customHeight="1" x14ac:dyDescent="0.25">
      <c r="A389" s="36" t="s">
        <v>30</v>
      </c>
      <c r="B389" s="15" t="s">
        <v>387</v>
      </c>
      <c r="C389" s="15" t="s">
        <v>19</v>
      </c>
      <c r="D389" s="15" t="s">
        <v>11</v>
      </c>
      <c r="E389" s="18">
        <f t="shared" si="67"/>
        <v>80</v>
      </c>
      <c r="F389" s="18">
        <v>80</v>
      </c>
      <c r="G389" s="18"/>
      <c r="H389" s="18">
        <f>I389+J389</f>
        <v>80</v>
      </c>
      <c r="I389" s="18">
        <v>80</v>
      </c>
      <c r="J389" s="18"/>
      <c r="K389" s="26"/>
      <c r="L389" s="26"/>
      <c r="M389" s="26"/>
      <c r="N389" s="26"/>
      <c r="O389" s="26"/>
      <c r="P389" s="26"/>
      <c r="Q389" s="26"/>
      <c r="R389" s="26"/>
      <c r="S389" s="26"/>
      <c r="T389" s="26"/>
      <c r="U389" s="26"/>
      <c r="V389" s="26"/>
      <c r="W389" s="26"/>
      <c r="X389" s="26"/>
      <c r="Y389" s="26"/>
      <c r="Z389" s="26"/>
      <c r="AA389" s="26"/>
      <c r="AB389" s="26"/>
      <c r="AC389" s="26"/>
      <c r="AD389" s="26"/>
      <c r="AE389" s="26"/>
      <c r="AF389" s="26"/>
      <c r="AG389" s="26"/>
      <c r="AH389" s="26"/>
      <c r="AI389" s="26"/>
      <c r="AJ389" s="26"/>
      <c r="AK389" s="26"/>
      <c r="AL389" s="26"/>
      <c r="AM389" s="26"/>
      <c r="AN389" s="26"/>
      <c r="AO389" s="26"/>
      <c r="AP389" s="26"/>
      <c r="AQ389" s="26"/>
      <c r="AR389" s="26"/>
      <c r="AS389" s="26"/>
      <c r="AT389" s="26"/>
      <c r="AU389" s="26"/>
      <c r="AV389" s="26"/>
      <c r="AW389" s="26"/>
      <c r="AX389" s="26"/>
      <c r="AY389" s="26"/>
      <c r="AZ389" s="26"/>
      <c r="BA389" s="26"/>
      <c r="BB389" s="26"/>
      <c r="BC389" s="26"/>
      <c r="BD389" s="26"/>
      <c r="BE389" s="26"/>
      <c r="BF389" s="26"/>
      <c r="BG389" s="26"/>
      <c r="BH389" s="26"/>
      <c r="BI389" s="26"/>
      <c r="BJ389" s="26"/>
      <c r="BK389" s="26"/>
      <c r="BL389" s="26"/>
      <c r="BM389" s="26"/>
      <c r="BN389" s="26"/>
      <c r="BO389" s="26"/>
      <c r="BP389" s="26"/>
      <c r="BQ389" s="26"/>
      <c r="BR389" s="26"/>
      <c r="BS389" s="26"/>
      <c r="BT389" s="26"/>
      <c r="BU389" s="26"/>
      <c r="BV389" s="26"/>
      <c r="BW389" s="26"/>
      <c r="BX389" s="26"/>
      <c r="BY389" s="26"/>
      <c r="BZ389" s="26"/>
      <c r="CA389" s="26"/>
      <c r="CB389" s="26"/>
      <c r="CC389" s="26"/>
      <c r="CD389" s="26"/>
      <c r="CE389" s="26"/>
      <c r="CF389" s="26"/>
      <c r="CG389" s="26"/>
      <c r="CH389" s="26"/>
      <c r="CI389" s="26"/>
      <c r="CJ389" s="26"/>
      <c r="CK389" s="26"/>
      <c r="CL389" s="26"/>
      <c r="CM389" s="26"/>
      <c r="CN389" s="26"/>
      <c r="CO389" s="26"/>
      <c r="CP389" s="26"/>
      <c r="CQ389" s="26"/>
      <c r="CR389" s="26"/>
      <c r="CS389" s="26"/>
      <c r="CT389" s="26"/>
      <c r="CU389" s="26"/>
      <c r="CV389" s="26"/>
      <c r="CW389" s="26"/>
      <c r="CX389" s="26"/>
      <c r="CY389" s="26"/>
      <c r="CZ389" s="26"/>
      <c r="DA389" s="26"/>
      <c r="DB389" s="26"/>
      <c r="DC389" s="26"/>
      <c r="DD389" s="26"/>
      <c r="DE389" s="26"/>
      <c r="DF389" s="26"/>
      <c r="DG389" s="26"/>
      <c r="DH389" s="26"/>
      <c r="DI389" s="26"/>
      <c r="DJ389" s="26"/>
      <c r="DK389" s="26"/>
      <c r="DL389" s="26"/>
      <c r="DM389" s="26"/>
      <c r="DN389" s="26"/>
      <c r="DO389" s="26"/>
      <c r="DP389" s="26"/>
      <c r="DQ389" s="26"/>
      <c r="DR389" s="26"/>
      <c r="DS389" s="26"/>
      <c r="DT389" s="26"/>
      <c r="DU389" s="26"/>
      <c r="DV389" s="26"/>
      <c r="DW389" s="26"/>
      <c r="DX389" s="26"/>
      <c r="DY389" s="26"/>
      <c r="DZ389" s="26"/>
      <c r="EA389" s="26"/>
      <c r="EB389" s="26"/>
      <c r="EC389" s="26"/>
      <c r="ED389" s="26"/>
      <c r="EE389" s="26"/>
      <c r="EF389" s="26"/>
      <c r="EG389" s="26"/>
      <c r="EH389" s="26"/>
      <c r="EI389" s="26"/>
      <c r="EJ389" s="26"/>
      <c r="EK389" s="26"/>
      <c r="EL389" s="26"/>
      <c r="EM389" s="26"/>
      <c r="EN389" s="26"/>
      <c r="EO389" s="26"/>
      <c r="EP389" s="26"/>
      <c r="EQ389" s="26"/>
      <c r="ER389" s="26"/>
      <c r="ES389" s="26"/>
      <c r="ET389" s="26"/>
      <c r="EU389" s="26"/>
      <c r="EV389" s="26"/>
      <c r="EW389" s="26"/>
      <c r="EX389" s="26"/>
      <c r="EY389" s="26"/>
      <c r="EZ389" s="26"/>
      <c r="FA389" s="26"/>
      <c r="FB389" s="26"/>
      <c r="FC389" s="26"/>
      <c r="FD389" s="26"/>
      <c r="FE389" s="26"/>
      <c r="FF389" s="26"/>
      <c r="FG389" s="26"/>
      <c r="FH389" s="26"/>
      <c r="FI389" s="26"/>
      <c r="FJ389" s="26"/>
      <c r="FK389" s="26"/>
      <c r="FL389" s="26"/>
      <c r="FM389" s="26"/>
      <c r="FN389" s="26"/>
      <c r="FO389" s="26"/>
      <c r="FP389" s="26"/>
      <c r="FQ389" s="26"/>
      <c r="FR389" s="26"/>
      <c r="FS389" s="26"/>
      <c r="FT389" s="26"/>
      <c r="FU389" s="26"/>
      <c r="FV389" s="26"/>
      <c r="FW389" s="26"/>
      <c r="FX389" s="26"/>
      <c r="FY389" s="26"/>
      <c r="FZ389" s="26"/>
      <c r="GA389" s="26"/>
      <c r="GB389" s="26"/>
      <c r="GC389" s="26"/>
      <c r="GD389" s="26"/>
      <c r="GE389" s="26"/>
      <c r="GF389" s="26"/>
      <c r="GG389" s="26"/>
      <c r="GH389" s="26"/>
      <c r="GI389" s="26"/>
      <c r="GJ389" s="26"/>
      <c r="GK389" s="26"/>
      <c r="GL389" s="26"/>
      <c r="GM389" s="26"/>
      <c r="GN389" s="26"/>
      <c r="GO389" s="26"/>
      <c r="GP389" s="26"/>
      <c r="GQ389" s="26"/>
      <c r="GR389" s="26"/>
      <c r="GS389" s="26"/>
      <c r="GT389" s="26"/>
      <c r="GU389" s="26"/>
      <c r="GV389" s="26"/>
      <c r="GW389" s="26"/>
      <c r="GX389" s="26"/>
      <c r="GY389" s="26"/>
      <c r="GZ389" s="26"/>
      <c r="HA389" s="26"/>
      <c r="HB389" s="26"/>
      <c r="HC389" s="26"/>
      <c r="HD389" s="26"/>
      <c r="HE389" s="26"/>
      <c r="HF389" s="26"/>
      <c r="HG389" s="26"/>
      <c r="HH389" s="26"/>
      <c r="HI389" s="26"/>
      <c r="HJ389" s="26"/>
      <c r="HK389" s="26"/>
      <c r="HL389" s="26"/>
      <c r="HM389" s="26"/>
      <c r="HN389" s="26"/>
      <c r="HO389" s="26"/>
      <c r="HP389" s="26"/>
      <c r="HQ389" s="26"/>
      <c r="HR389" s="26"/>
      <c r="HS389" s="26"/>
      <c r="HT389" s="26"/>
      <c r="HU389" s="26"/>
      <c r="HV389" s="26"/>
      <c r="HW389" s="26"/>
      <c r="HX389" s="26"/>
      <c r="HY389" s="26"/>
      <c r="HZ389" s="26"/>
      <c r="IA389" s="26"/>
      <c r="IB389" s="26"/>
      <c r="IC389" s="26"/>
      <c r="ID389" s="26"/>
      <c r="IE389" s="26"/>
      <c r="IF389" s="26"/>
      <c r="IG389" s="26"/>
      <c r="IH389" s="26"/>
      <c r="II389" s="26"/>
      <c r="IJ389" s="26"/>
    </row>
    <row r="390" spans="1:244" ht="99" customHeight="1" x14ac:dyDescent="0.25">
      <c r="A390" s="38" t="s">
        <v>388</v>
      </c>
      <c r="B390" s="11" t="s">
        <v>389</v>
      </c>
      <c r="C390" s="15"/>
      <c r="D390" s="15"/>
      <c r="E390" s="16">
        <f t="shared" si="67"/>
        <v>168</v>
      </c>
      <c r="F390" s="17">
        <f>F391</f>
        <v>168</v>
      </c>
      <c r="G390" s="16">
        <f>G391</f>
        <v>0</v>
      </c>
      <c r="H390" s="16">
        <f t="shared" si="68"/>
        <v>168</v>
      </c>
      <c r="I390" s="17">
        <f>I391</f>
        <v>168</v>
      </c>
      <c r="J390" s="16">
        <f>J391</f>
        <v>0</v>
      </c>
      <c r="K390" s="8"/>
      <c r="L390" s="8"/>
      <c r="M390" s="8"/>
      <c r="N390" s="8"/>
      <c r="O390" s="8"/>
      <c r="P390" s="8"/>
      <c r="Q390" s="8"/>
      <c r="R390" s="8"/>
      <c r="S390" s="8"/>
      <c r="T390" s="8"/>
      <c r="U390" s="8"/>
      <c r="V390" s="8"/>
      <c r="W390" s="8"/>
      <c r="X390" s="8"/>
      <c r="Y390" s="8"/>
      <c r="Z390" s="8"/>
      <c r="AA390" s="8"/>
      <c r="AB390" s="8"/>
      <c r="AC390" s="8"/>
      <c r="AD390" s="8"/>
      <c r="AE390" s="8"/>
      <c r="AF390" s="8"/>
      <c r="AG390" s="8"/>
      <c r="AH390" s="8"/>
      <c r="AI390" s="8"/>
      <c r="AJ390" s="8"/>
      <c r="AK390" s="8"/>
      <c r="AL390" s="8"/>
      <c r="AM390" s="8"/>
      <c r="AN390" s="8"/>
      <c r="AO390" s="8"/>
      <c r="AP390" s="8"/>
      <c r="AQ390" s="8"/>
      <c r="AR390" s="8"/>
      <c r="AS390" s="8"/>
      <c r="AT390" s="8"/>
      <c r="AU390" s="8"/>
      <c r="AV390" s="8"/>
      <c r="AW390" s="8"/>
      <c r="AX390" s="8"/>
      <c r="AY390" s="8"/>
      <c r="AZ390" s="8"/>
      <c r="BA390" s="8"/>
      <c r="BB390" s="8"/>
      <c r="BC390" s="8"/>
      <c r="BD390" s="8"/>
      <c r="BE390" s="8"/>
      <c r="BF390" s="8"/>
      <c r="BG390" s="8"/>
      <c r="BH390" s="8"/>
      <c r="BI390" s="8"/>
      <c r="BJ390" s="8"/>
      <c r="BK390" s="8"/>
      <c r="BL390" s="8"/>
      <c r="BM390" s="8"/>
      <c r="BN390" s="8"/>
      <c r="BO390" s="8"/>
      <c r="BP390" s="8"/>
      <c r="BQ390" s="8"/>
      <c r="BR390" s="8"/>
      <c r="BS390" s="8"/>
      <c r="BT390" s="8"/>
      <c r="BU390" s="8"/>
      <c r="BV390" s="8"/>
      <c r="BW390" s="8"/>
      <c r="BX390" s="8"/>
      <c r="BY390" s="8"/>
      <c r="BZ390" s="8"/>
      <c r="CA390" s="8"/>
      <c r="CB390" s="8"/>
      <c r="CC390" s="8"/>
      <c r="CD390" s="8"/>
      <c r="CE390" s="8"/>
      <c r="CF390" s="8"/>
      <c r="CG390" s="8"/>
      <c r="CH390" s="8"/>
      <c r="CI390" s="8"/>
      <c r="CJ390" s="8"/>
      <c r="CK390" s="8"/>
      <c r="CL390" s="8"/>
      <c r="CM390" s="8"/>
      <c r="CN390" s="8"/>
      <c r="CO390" s="8"/>
      <c r="CP390" s="8"/>
      <c r="CQ390" s="8"/>
      <c r="CR390" s="8"/>
      <c r="CS390" s="8"/>
      <c r="CT390" s="8"/>
      <c r="CU390" s="8"/>
      <c r="CV390" s="8"/>
      <c r="CW390" s="8"/>
      <c r="CX390" s="8"/>
      <c r="CY390" s="8"/>
      <c r="CZ390" s="8"/>
      <c r="DA390" s="8"/>
      <c r="DB390" s="8"/>
      <c r="DC390" s="8"/>
      <c r="DD390" s="8"/>
      <c r="DE390" s="8"/>
      <c r="DF390" s="8"/>
      <c r="DG390" s="8"/>
      <c r="DH390" s="8"/>
      <c r="DI390" s="8"/>
      <c r="DJ390" s="8"/>
      <c r="DK390" s="8"/>
      <c r="DL390" s="8"/>
      <c r="DM390" s="8"/>
      <c r="DN390" s="8"/>
      <c r="DO390" s="8"/>
      <c r="DP390" s="8"/>
      <c r="DQ390" s="8"/>
      <c r="DR390" s="8"/>
      <c r="DS390" s="8"/>
      <c r="DT390" s="8"/>
      <c r="DU390" s="8"/>
      <c r="DV390" s="8"/>
      <c r="DW390" s="8"/>
      <c r="DX390" s="8"/>
      <c r="DY390" s="8"/>
      <c r="DZ390" s="8"/>
      <c r="EA390" s="8"/>
      <c r="EB390" s="8"/>
      <c r="EC390" s="8"/>
      <c r="ED390" s="8"/>
      <c r="EE390" s="8"/>
      <c r="EF390" s="8"/>
      <c r="EG390" s="8"/>
      <c r="EH390" s="8"/>
      <c r="EI390" s="8"/>
      <c r="EJ390" s="8"/>
      <c r="EK390" s="8"/>
      <c r="EL390" s="8"/>
      <c r="EM390" s="8"/>
      <c r="EN390" s="8"/>
      <c r="EO390" s="8"/>
      <c r="EP390" s="8"/>
      <c r="EQ390" s="8"/>
      <c r="ER390" s="8"/>
      <c r="ES390" s="8"/>
      <c r="ET390" s="8"/>
      <c r="EU390" s="8"/>
      <c r="EV390" s="8"/>
      <c r="EW390" s="8"/>
      <c r="EX390" s="8"/>
      <c r="EY390" s="8"/>
      <c r="EZ390" s="8"/>
      <c r="FA390" s="8"/>
      <c r="FB390" s="8"/>
      <c r="FC390" s="8"/>
      <c r="FD390" s="8"/>
      <c r="FE390" s="8"/>
      <c r="FF390" s="8"/>
      <c r="FG390" s="8"/>
      <c r="FH390" s="8"/>
      <c r="FI390" s="8"/>
      <c r="FJ390" s="8"/>
      <c r="FK390" s="8"/>
      <c r="FL390" s="8"/>
      <c r="FM390" s="8"/>
      <c r="FN390" s="8"/>
      <c r="FO390" s="8"/>
      <c r="FP390" s="8"/>
      <c r="FQ390" s="8"/>
      <c r="FR390" s="8"/>
      <c r="FS390" s="8"/>
      <c r="FT390" s="8"/>
      <c r="FU390" s="8"/>
      <c r="FV390" s="8"/>
      <c r="FW390" s="8"/>
      <c r="FX390" s="8"/>
      <c r="FY390" s="8"/>
      <c r="FZ390" s="8"/>
      <c r="GA390" s="8"/>
      <c r="GB390" s="8"/>
      <c r="GC390" s="8"/>
      <c r="GD390" s="8"/>
      <c r="GE390" s="8"/>
      <c r="GF390" s="8"/>
      <c r="GG390" s="8"/>
      <c r="GH390" s="8"/>
      <c r="GI390" s="8"/>
      <c r="GJ390" s="8"/>
      <c r="GK390" s="8"/>
      <c r="GL390" s="8"/>
      <c r="GM390" s="8"/>
      <c r="GN390" s="8"/>
      <c r="GO390" s="8"/>
      <c r="GP390" s="8"/>
      <c r="GQ390" s="8"/>
      <c r="GR390" s="8"/>
      <c r="GS390" s="8"/>
      <c r="GT390" s="8"/>
      <c r="GU390" s="8"/>
      <c r="GV390" s="8"/>
      <c r="GW390" s="8"/>
      <c r="GX390" s="8"/>
      <c r="GY390" s="8"/>
      <c r="GZ390" s="8"/>
      <c r="HA390" s="8"/>
      <c r="HB390" s="8"/>
      <c r="HC390" s="8"/>
      <c r="HD390" s="8"/>
      <c r="HE390" s="8"/>
      <c r="HF390" s="8"/>
      <c r="HG390" s="8"/>
      <c r="HH390" s="8"/>
      <c r="HI390" s="8"/>
      <c r="HJ390" s="8"/>
      <c r="HK390" s="8"/>
      <c r="HL390" s="8"/>
      <c r="HM390" s="8"/>
      <c r="HN390" s="8"/>
      <c r="HO390" s="8"/>
      <c r="HP390" s="8"/>
      <c r="HQ390" s="8"/>
      <c r="HR390" s="8"/>
      <c r="HS390" s="8"/>
      <c r="HT390" s="8"/>
      <c r="HU390" s="8"/>
      <c r="HV390" s="8"/>
      <c r="HW390" s="8"/>
      <c r="HX390" s="8"/>
      <c r="HY390" s="8"/>
      <c r="HZ390" s="8"/>
      <c r="IA390" s="8"/>
      <c r="IB390" s="8"/>
      <c r="IC390" s="8"/>
      <c r="ID390" s="8"/>
      <c r="IE390" s="8"/>
      <c r="IF390" s="8"/>
      <c r="IG390" s="8"/>
      <c r="IH390" s="8"/>
      <c r="II390" s="8"/>
      <c r="IJ390" s="8"/>
    </row>
    <row r="391" spans="1:244" ht="83.25" customHeight="1" x14ac:dyDescent="0.2">
      <c r="A391" s="36" t="s">
        <v>390</v>
      </c>
      <c r="B391" s="15" t="s">
        <v>391</v>
      </c>
      <c r="C391" s="15"/>
      <c r="D391" s="15"/>
      <c r="E391" s="18">
        <f t="shared" si="67"/>
        <v>168</v>
      </c>
      <c r="F391" s="19">
        <f>F392</f>
        <v>168</v>
      </c>
      <c r="G391" s="18">
        <f>G392</f>
        <v>0</v>
      </c>
      <c r="H391" s="18">
        <f t="shared" si="68"/>
        <v>168</v>
      </c>
      <c r="I391" s="19">
        <f>I392</f>
        <v>168</v>
      </c>
      <c r="J391" s="18">
        <f>J392</f>
        <v>0</v>
      </c>
    </row>
    <row r="392" spans="1:244" ht="70.5" customHeight="1" x14ac:dyDescent="0.25">
      <c r="A392" s="15" t="s">
        <v>23</v>
      </c>
      <c r="B392" s="15" t="s">
        <v>391</v>
      </c>
      <c r="C392" s="15" t="s">
        <v>16</v>
      </c>
      <c r="D392" s="15" t="s">
        <v>11</v>
      </c>
      <c r="E392" s="18">
        <f t="shared" si="67"/>
        <v>168</v>
      </c>
      <c r="F392" s="18">
        <v>168</v>
      </c>
      <c r="G392" s="18"/>
      <c r="H392" s="18">
        <f>I392+J392</f>
        <v>168</v>
      </c>
      <c r="I392" s="18">
        <v>168</v>
      </c>
      <c r="J392" s="18"/>
      <c r="K392" s="8"/>
      <c r="L392" s="8"/>
      <c r="M392" s="8"/>
      <c r="N392" s="8"/>
      <c r="O392" s="8"/>
      <c r="P392" s="8"/>
      <c r="Q392" s="8"/>
      <c r="R392" s="8"/>
      <c r="S392" s="8"/>
      <c r="T392" s="8"/>
      <c r="U392" s="8"/>
      <c r="V392" s="8"/>
      <c r="W392" s="8"/>
      <c r="X392" s="8"/>
      <c r="Y392" s="8"/>
      <c r="Z392" s="8"/>
      <c r="AA392" s="8"/>
      <c r="AB392" s="8"/>
      <c r="AC392" s="8"/>
      <c r="AD392" s="8"/>
      <c r="AE392" s="8"/>
      <c r="AF392" s="8"/>
      <c r="AG392" s="8"/>
      <c r="AH392" s="8"/>
      <c r="AI392" s="8"/>
      <c r="AJ392" s="8"/>
      <c r="AK392" s="8"/>
      <c r="AL392" s="8"/>
      <c r="AM392" s="8"/>
      <c r="AN392" s="8"/>
      <c r="AO392" s="8"/>
      <c r="AP392" s="8"/>
      <c r="AQ392" s="8"/>
      <c r="AR392" s="8"/>
      <c r="AS392" s="8"/>
      <c r="AT392" s="8"/>
      <c r="AU392" s="8"/>
      <c r="AV392" s="8"/>
      <c r="AW392" s="8"/>
      <c r="AX392" s="8"/>
      <c r="AY392" s="8"/>
      <c r="AZ392" s="8"/>
      <c r="BA392" s="8"/>
      <c r="BB392" s="8"/>
      <c r="BC392" s="8"/>
      <c r="BD392" s="8"/>
      <c r="BE392" s="8"/>
      <c r="BF392" s="8"/>
      <c r="BG392" s="8"/>
      <c r="BH392" s="8"/>
      <c r="BI392" s="8"/>
      <c r="BJ392" s="8"/>
      <c r="BK392" s="8"/>
      <c r="BL392" s="8"/>
      <c r="BM392" s="8"/>
      <c r="BN392" s="8"/>
      <c r="BO392" s="8"/>
      <c r="BP392" s="8"/>
      <c r="BQ392" s="8"/>
      <c r="BR392" s="8"/>
      <c r="BS392" s="8"/>
      <c r="BT392" s="8"/>
      <c r="BU392" s="8"/>
      <c r="BV392" s="8"/>
      <c r="BW392" s="8"/>
      <c r="BX392" s="8"/>
      <c r="BY392" s="8"/>
      <c r="BZ392" s="8"/>
      <c r="CA392" s="8"/>
      <c r="CB392" s="8"/>
      <c r="CC392" s="8"/>
      <c r="CD392" s="8"/>
      <c r="CE392" s="8"/>
      <c r="CF392" s="8"/>
      <c r="CG392" s="8"/>
      <c r="CH392" s="8"/>
      <c r="CI392" s="8"/>
      <c r="CJ392" s="8"/>
      <c r="CK392" s="8"/>
      <c r="CL392" s="8"/>
      <c r="CM392" s="8"/>
      <c r="CN392" s="8"/>
      <c r="CO392" s="8"/>
      <c r="CP392" s="8"/>
      <c r="CQ392" s="8"/>
      <c r="CR392" s="8"/>
      <c r="CS392" s="8"/>
      <c r="CT392" s="8"/>
      <c r="CU392" s="8"/>
      <c r="CV392" s="8"/>
      <c r="CW392" s="8"/>
      <c r="CX392" s="8"/>
      <c r="CY392" s="8"/>
      <c r="CZ392" s="8"/>
      <c r="DA392" s="8"/>
      <c r="DB392" s="8"/>
      <c r="DC392" s="8"/>
      <c r="DD392" s="8"/>
      <c r="DE392" s="8"/>
      <c r="DF392" s="8"/>
      <c r="DG392" s="8"/>
      <c r="DH392" s="8"/>
      <c r="DI392" s="8"/>
      <c r="DJ392" s="8"/>
      <c r="DK392" s="8"/>
      <c r="DL392" s="8"/>
      <c r="DM392" s="8"/>
      <c r="DN392" s="8"/>
      <c r="DO392" s="8"/>
      <c r="DP392" s="8"/>
      <c r="DQ392" s="8"/>
      <c r="DR392" s="8"/>
      <c r="DS392" s="8"/>
      <c r="DT392" s="8"/>
      <c r="DU392" s="8"/>
      <c r="DV392" s="8"/>
      <c r="DW392" s="8"/>
      <c r="DX392" s="8"/>
      <c r="DY392" s="8"/>
      <c r="DZ392" s="8"/>
      <c r="EA392" s="8"/>
      <c r="EB392" s="8"/>
      <c r="EC392" s="8"/>
      <c r="ED392" s="8"/>
      <c r="EE392" s="8"/>
      <c r="EF392" s="8"/>
      <c r="EG392" s="8"/>
      <c r="EH392" s="8"/>
      <c r="EI392" s="8"/>
      <c r="EJ392" s="8"/>
      <c r="EK392" s="8"/>
      <c r="EL392" s="8"/>
      <c r="EM392" s="8"/>
      <c r="EN392" s="8"/>
      <c r="EO392" s="8"/>
      <c r="EP392" s="8"/>
      <c r="EQ392" s="8"/>
      <c r="ER392" s="8"/>
      <c r="ES392" s="8"/>
      <c r="ET392" s="8"/>
      <c r="EU392" s="8"/>
      <c r="EV392" s="8"/>
      <c r="EW392" s="8"/>
      <c r="EX392" s="8"/>
      <c r="EY392" s="8"/>
      <c r="EZ392" s="8"/>
      <c r="FA392" s="8"/>
      <c r="FB392" s="8"/>
      <c r="FC392" s="8"/>
      <c r="FD392" s="8"/>
      <c r="FE392" s="8"/>
      <c r="FF392" s="8"/>
      <c r="FG392" s="8"/>
      <c r="FH392" s="8"/>
      <c r="FI392" s="8"/>
      <c r="FJ392" s="8"/>
      <c r="FK392" s="8"/>
      <c r="FL392" s="8"/>
      <c r="FM392" s="8"/>
      <c r="FN392" s="8"/>
      <c r="FO392" s="8"/>
      <c r="FP392" s="8"/>
      <c r="FQ392" s="8"/>
      <c r="FR392" s="8"/>
      <c r="FS392" s="8"/>
      <c r="FT392" s="8"/>
      <c r="FU392" s="8"/>
      <c r="FV392" s="8"/>
      <c r="FW392" s="8"/>
      <c r="FX392" s="8"/>
      <c r="FY392" s="8"/>
      <c r="FZ392" s="8"/>
      <c r="GA392" s="8"/>
      <c r="GB392" s="8"/>
      <c r="GC392" s="8"/>
      <c r="GD392" s="8"/>
      <c r="GE392" s="8"/>
      <c r="GF392" s="8"/>
      <c r="GG392" s="8"/>
      <c r="GH392" s="8"/>
      <c r="GI392" s="8"/>
      <c r="GJ392" s="8"/>
      <c r="GK392" s="8"/>
      <c r="GL392" s="8"/>
      <c r="GM392" s="8"/>
      <c r="GN392" s="8"/>
      <c r="GO392" s="8"/>
      <c r="GP392" s="8"/>
      <c r="GQ392" s="8"/>
      <c r="GR392" s="8"/>
      <c r="GS392" s="8"/>
      <c r="GT392" s="8"/>
      <c r="GU392" s="8"/>
      <c r="GV392" s="8"/>
      <c r="GW392" s="8"/>
      <c r="GX392" s="8"/>
      <c r="GY392" s="8"/>
      <c r="GZ392" s="8"/>
      <c r="HA392" s="8"/>
      <c r="HB392" s="8"/>
      <c r="HC392" s="8"/>
      <c r="HD392" s="8"/>
      <c r="HE392" s="8"/>
      <c r="HF392" s="8"/>
      <c r="HG392" s="8"/>
      <c r="HH392" s="8"/>
      <c r="HI392" s="8"/>
      <c r="HJ392" s="8"/>
      <c r="HK392" s="8"/>
      <c r="HL392" s="8"/>
      <c r="HM392" s="8"/>
      <c r="HN392" s="8"/>
      <c r="HO392" s="8"/>
      <c r="HP392" s="8"/>
      <c r="HQ392" s="8"/>
      <c r="HR392" s="8"/>
      <c r="HS392" s="8"/>
      <c r="HT392" s="8"/>
      <c r="HU392" s="8"/>
      <c r="HV392" s="8"/>
      <c r="HW392" s="8"/>
      <c r="HX392" s="8"/>
      <c r="HY392" s="8"/>
      <c r="HZ392" s="8"/>
      <c r="IA392" s="8"/>
      <c r="IB392" s="8"/>
      <c r="IC392" s="8"/>
      <c r="ID392" s="8"/>
      <c r="IE392" s="8"/>
      <c r="IF392" s="8"/>
      <c r="IG392" s="8"/>
      <c r="IH392" s="8"/>
      <c r="II392" s="8"/>
      <c r="IJ392" s="8"/>
    </row>
    <row r="393" spans="1:244" ht="208.9" customHeight="1" x14ac:dyDescent="0.2">
      <c r="A393" s="11" t="s">
        <v>392</v>
      </c>
      <c r="B393" s="11" t="s">
        <v>393</v>
      </c>
      <c r="C393" s="15"/>
      <c r="D393" s="15"/>
      <c r="E393" s="16">
        <f t="shared" si="67"/>
        <v>193660</v>
      </c>
      <c r="F393" s="17">
        <f>F394</f>
        <v>0</v>
      </c>
      <c r="G393" s="16">
        <f>G394</f>
        <v>193660</v>
      </c>
      <c r="H393" s="16">
        <f t="shared" si="68"/>
        <v>193660</v>
      </c>
      <c r="I393" s="17">
        <f>I394</f>
        <v>0</v>
      </c>
      <c r="J393" s="16">
        <f>J394</f>
        <v>193660</v>
      </c>
    </row>
    <row r="394" spans="1:244" ht="89.45" customHeight="1" x14ac:dyDescent="0.2">
      <c r="A394" s="49" t="s">
        <v>652</v>
      </c>
      <c r="B394" s="15" t="s">
        <v>394</v>
      </c>
      <c r="C394" s="15"/>
      <c r="D394" s="15"/>
      <c r="E394" s="18">
        <f t="shared" si="67"/>
        <v>193660</v>
      </c>
      <c r="F394" s="19">
        <f>F395+F396</f>
        <v>0</v>
      </c>
      <c r="G394" s="18">
        <f>G395+G396</f>
        <v>193660</v>
      </c>
      <c r="H394" s="18">
        <f t="shared" si="68"/>
        <v>193660</v>
      </c>
      <c r="I394" s="19">
        <f>I395+I396</f>
        <v>0</v>
      </c>
      <c r="J394" s="18">
        <f>J395+J396</f>
        <v>193660</v>
      </c>
    </row>
    <row r="395" spans="1:244" ht="70.5" customHeight="1" x14ac:dyDescent="0.2">
      <c r="A395" s="15" t="s">
        <v>23</v>
      </c>
      <c r="B395" s="15" t="s">
        <v>394</v>
      </c>
      <c r="C395" s="15" t="s">
        <v>16</v>
      </c>
      <c r="D395" s="15" t="s">
        <v>11</v>
      </c>
      <c r="E395" s="18">
        <f t="shared" si="67"/>
        <v>2863</v>
      </c>
      <c r="F395" s="18"/>
      <c r="G395" s="18">
        <v>2863</v>
      </c>
      <c r="H395" s="18">
        <f t="shared" si="68"/>
        <v>2863</v>
      </c>
      <c r="I395" s="18"/>
      <c r="J395" s="18">
        <v>2863</v>
      </c>
    </row>
    <row r="396" spans="1:244" ht="49.15" customHeight="1" x14ac:dyDescent="0.2">
      <c r="A396" s="36" t="s">
        <v>30</v>
      </c>
      <c r="B396" s="15" t="s">
        <v>394</v>
      </c>
      <c r="C396" s="15" t="s">
        <v>19</v>
      </c>
      <c r="D396" s="15" t="s">
        <v>11</v>
      </c>
      <c r="E396" s="18">
        <f t="shared" si="67"/>
        <v>190797</v>
      </c>
      <c r="F396" s="18"/>
      <c r="G396" s="18">
        <v>190797</v>
      </c>
      <c r="H396" s="18">
        <f t="shared" si="68"/>
        <v>190797</v>
      </c>
      <c r="I396" s="18"/>
      <c r="J396" s="18">
        <v>190797</v>
      </c>
      <c r="K396" s="20"/>
      <c r="L396" s="20"/>
      <c r="M396" s="20"/>
      <c r="N396" s="20"/>
      <c r="O396" s="20"/>
      <c r="P396" s="20"/>
      <c r="Q396" s="20"/>
      <c r="R396" s="20"/>
      <c r="S396" s="20"/>
      <c r="T396" s="20"/>
      <c r="U396" s="20"/>
      <c r="V396" s="20"/>
      <c r="W396" s="20"/>
      <c r="X396" s="20"/>
      <c r="Y396" s="20"/>
      <c r="Z396" s="20"/>
      <c r="AA396" s="20"/>
      <c r="AB396" s="20"/>
      <c r="AC396" s="20"/>
      <c r="AD396" s="20"/>
      <c r="AE396" s="20"/>
      <c r="AF396" s="20"/>
      <c r="AG396" s="20"/>
      <c r="AH396" s="20"/>
      <c r="AI396" s="20"/>
      <c r="AJ396" s="20"/>
      <c r="AK396" s="20"/>
      <c r="AL396" s="20"/>
      <c r="AM396" s="20"/>
      <c r="AN396" s="20"/>
      <c r="AO396" s="20"/>
      <c r="AP396" s="20"/>
      <c r="AQ396" s="20"/>
      <c r="AR396" s="20"/>
      <c r="AS396" s="20"/>
      <c r="AT396" s="20"/>
      <c r="AU396" s="20"/>
      <c r="AV396" s="20"/>
      <c r="AW396" s="20"/>
      <c r="AX396" s="20"/>
      <c r="AY396" s="20"/>
      <c r="AZ396" s="20"/>
      <c r="BA396" s="20"/>
      <c r="BB396" s="20"/>
      <c r="BC396" s="20"/>
      <c r="BD396" s="20"/>
      <c r="BE396" s="20"/>
      <c r="BF396" s="20"/>
      <c r="BG396" s="20"/>
      <c r="BH396" s="20"/>
      <c r="BI396" s="20"/>
      <c r="BJ396" s="20"/>
      <c r="BK396" s="20"/>
      <c r="BL396" s="20"/>
      <c r="BM396" s="20"/>
      <c r="BN396" s="20"/>
      <c r="BO396" s="20"/>
      <c r="BP396" s="20"/>
      <c r="BQ396" s="20"/>
      <c r="BR396" s="20"/>
      <c r="BS396" s="20"/>
      <c r="BT396" s="20"/>
      <c r="BU396" s="20"/>
      <c r="BV396" s="20"/>
      <c r="BW396" s="20"/>
      <c r="BX396" s="20"/>
      <c r="BY396" s="20"/>
      <c r="BZ396" s="20"/>
      <c r="CA396" s="20"/>
      <c r="CB396" s="20"/>
      <c r="CC396" s="20"/>
      <c r="CD396" s="20"/>
      <c r="CE396" s="20"/>
      <c r="CF396" s="20"/>
      <c r="CG396" s="20"/>
      <c r="CH396" s="20"/>
      <c r="CI396" s="20"/>
      <c r="CJ396" s="20"/>
      <c r="CK396" s="20"/>
      <c r="CL396" s="20"/>
      <c r="CM396" s="20"/>
      <c r="CN396" s="20"/>
      <c r="CO396" s="20"/>
      <c r="CP396" s="20"/>
      <c r="CQ396" s="20"/>
      <c r="CR396" s="20"/>
      <c r="CS396" s="20"/>
      <c r="CT396" s="20"/>
      <c r="CU396" s="20"/>
      <c r="CV396" s="20"/>
      <c r="CW396" s="20"/>
      <c r="CX396" s="20"/>
      <c r="CY396" s="20"/>
      <c r="CZ396" s="20"/>
      <c r="DA396" s="20"/>
      <c r="DB396" s="20"/>
      <c r="DC396" s="20"/>
      <c r="DD396" s="20"/>
      <c r="DE396" s="20"/>
      <c r="DF396" s="20"/>
      <c r="DG396" s="20"/>
      <c r="DH396" s="20"/>
      <c r="DI396" s="20"/>
      <c r="DJ396" s="20"/>
      <c r="DK396" s="20"/>
      <c r="DL396" s="20"/>
      <c r="DM396" s="20"/>
      <c r="DN396" s="20"/>
      <c r="DO396" s="20"/>
      <c r="DP396" s="20"/>
      <c r="DQ396" s="20"/>
      <c r="DR396" s="20"/>
      <c r="DS396" s="20"/>
      <c r="DT396" s="20"/>
      <c r="DU396" s="20"/>
      <c r="DV396" s="20"/>
      <c r="DW396" s="20"/>
      <c r="DX396" s="20"/>
      <c r="DY396" s="20"/>
      <c r="DZ396" s="20"/>
      <c r="EA396" s="20"/>
      <c r="EB396" s="20"/>
      <c r="EC396" s="20"/>
      <c r="ED396" s="20"/>
      <c r="EE396" s="20"/>
      <c r="EF396" s="20"/>
      <c r="EG396" s="20"/>
      <c r="EH396" s="20"/>
      <c r="EI396" s="20"/>
      <c r="EJ396" s="20"/>
      <c r="EK396" s="20"/>
      <c r="EL396" s="20"/>
      <c r="EM396" s="20"/>
      <c r="EN396" s="20"/>
      <c r="EO396" s="20"/>
      <c r="EP396" s="20"/>
      <c r="EQ396" s="20"/>
      <c r="ER396" s="20"/>
      <c r="ES396" s="20"/>
      <c r="ET396" s="20"/>
      <c r="EU396" s="20"/>
      <c r="EV396" s="20"/>
      <c r="EW396" s="20"/>
      <c r="EX396" s="20"/>
      <c r="EY396" s="20"/>
      <c r="EZ396" s="20"/>
      <c r="FA396" s="20"/>
      <c r="FB396" s="20"/>
      <c r="FC396" s="20"/>
      <c r="FD396" s="20"/>
      <c r="FE396" s="20"/>
      <c r="FF396" s="20"/>
      <c r="FG396" s="20"/>
      <c r="FH396" s="20"/>
      <c r="FI396" s="20"/>
      <c r="FJ396" s="20"/>
      <c r="FK396" s="20"/>
      <c r="FL396" s="20"/>
      <c r="FM396" s="20"/>
      <c r="FN396" s="20"/>
      <c r="FO396" s="20"/>
      <c r="FP396" s="20"/>
      <c r="FQ396" s="20"/>
      <c r="FR396" s="20"/>
      <c r="FS396" s="20"/>
      <c r="FT396" s="20"/>
      <c r="FU396" s="20"/>
      <c r="FV396" s="20"/>
      <c r="FW396" s="20"/>
      <c r="FX396" s="20"/>
      <c r="FY396" s="20"/>
      <c r="FZ396" s="20"/>
      <c r="GA396" s="20"/>
      <c r="GB396" s="20"/>
      <c r="GC396" s="20"/>
      <c r="GD396" s="20"/>
      <c r="GE396" s="20"/>
      <c r="GF396" s="20"/>
      <c r="GG396" s="20"/>
      <c r="GH396" s="20"/>
      <c r="GI396" s="20"/>
      <c r="GJ396" s="20"/>
      <c r="GK396" s="20"/>
      <c r="GL396" s="20"/>
      <c r="GM396" s="20"/>
      <c r="GN396" s="20"/>
      <c r="GO396" s="20"/>
      <c r="GP396" s="20"/>
      <c r="GQ396" s="20"/>
      <c r="GR396" s="20"/>
      <c r="GS396" s="20"/>
      <c r="GT396" s="20"/>
      <c r="GU396" s="20"/>
      <c r="GV396" s="20"/>
      <c r="GW396" s="20"/>
      <c r="GX396" s="20"/>
      <c r="GY396" s="20"/>
      <c r="GZ396" s="20"/>
      <c r="HA396" s="20"/>
      <c r="HB396" s="20"/>
      <c r="HC396" s="20"/>
      <c r="HD396" s="20"/>
      <c r="HE396" s="20"/>
      <c r="HF396" s="20"/>
      <c r="HG396" s="20"/>
      <c r="HH396" s="20"/>
      <c r="HI396" s="20"/>
      <c r="HJ396" s="20"/>
      <c r="HK396" s="20"/>
      <c r="HL396" s="20"/>
      <c r="HM396" s="20"/>
      <c r="HN396" s="20"/>
      <c r="HO396" s="20"/>
      <c r="HP396" s="20"/>
      <c r="HQ396" s="20"/>
      <c r="HR396" s="20"/>
      <c r="HS396" s="20"/>
      <c r="HT396" s="20"/>
      <c r="HU396" s="20"/>
      <c r="HV396" s="20"/>
      <c r="HW396" s="20"/>
      <c r="HX396" s="20"/>
      <c r="HY396" s="20"/>
      <c r="HZ396" s="20"/>
      <c r="IA396" s="20"/>
      <c r="IB396" s="20"/>
      <c r="IC396" s="20"/>
      <c r="ID396" s="20"/>
      <c r="IE396" s="20"/>
      <c r="IF396" s="20"/>
      <c r="IG396" s="20"/>
      <c r="IH396" s="20"/>
      <c r="II396" s="20"/>
      <c r="IJ396" s="20"/>
    </row>
    <row r="397" spans="1:244" ht="137.44999999999999" customHeight="1" x14ac:dyDescent="0.2">
      <c r="A397" s="38" t="s">
        <v>395</v>
      </c>
      <c r="B397" s="11" t="s">
        <v>396</v>
      </c>
      <c r="C397" s="15"/>
      <c r="D397" s="15"/>
      <c r="E397" s="16">
        <f t="shared" si="67"/>
        <v>139418</v>
      </c>
      <c r="F397" s="17">
        <f>F398</f>
        <v>0</v>
      </c>
      <c r="G397" s="16">
        <f>G398</f>
        <v>139418</v>
      </c>
      <c r="H397" s="16">
        <f t="shared" si="68"/>
        <v>144995</v>
      </c>
      <c r="I397" s="17">
        <f>I398</f>
        <v>0</v>
      </c>
      <c r="J397" s="16">
        <f>J398</f>
        <v>144995</v>
      </c>
    </row>
    <row r="398" spans="1:244" ht="113.45" customHeight="1" x14ac:dyDescent="0.2">
      <c r="A398" s="36" t="s">
        <v>863</v>
      </c>
      <c r="B398" s="15" t="s">
        <v>397</v>
      </c>
      <c r="C398" s="15"/>
      <c r="D398" s="15"/>
      <c r="E398" s="18">
        <f t="shared" si="67"/>
        <v>139418</v>
      </c>
      <c r="F398" s="19">
        <f>F399+F400</f>
        <v>0</v>
      </c>
      <c r="G398" s="18">
        <f>G399+G400</f>
        <v>139418</v>
      </c>
      <c r="H398" s="18">
        <f t="shared" si="68"/>
        <v>144995</v>
      </c>
      <c r="I398" s="19">
        <f>I399+I400</f>
        <v>0</v>
      </c>
      <c r="J398" s="18">
        <f>J399+J400</f>
        <v>144995</v>
      </c>
    </row>
    <row r="399" spans="1:244" ht="63" customHeight="1" x14ac:dyDescent="0.2">
      <c r="A399" s="15" t="s">
        <v>23</v>
      </c>
      <c r="B399" s="15" t="s">
        <v>397</v>
      </c>
      <c r="C399" s="15" t="s">
        <v>16</v>
      </c>
      <c r="D399" s="15" t="s">
        <v>11</v>
      </c>
      <c r="E399" s="18">
        <f t="shared" si="67"/>
        <v>2060</v>
      </c>
      <c r="F399" s="18"/>
      <c r="G399" s="18">
        <v>2060</v>
      </c>
      <c r="H399" s="18">
        <f t="shared" si="68"/>
        <v>2143</v>
      </c>
      <c r="I399" s="18"/>
      <c r="J399" s="18">
        <v>2143</v>
      </c>
    </row>
    <row r="400" spans="1:244" ht="49.5" customHeight="1" x14ac:dyDescent="0.2">
      <c r="A400" s="36" t="s">
        <v>30</v>
      </c>
      <c r="B400" s="15" t="s">
        <v>397</v>
      </c>
      <c r="C400" s="15" t="s">
        <v>19</v>
      </c>
      <c r="D400" s="15" t="s">
        <v>11</v>
      </c>
      <c r="E400" s="18">
        <f t="shared" si="67"/>
        <v>137358</v>
      </c>
      <c r="F400" s="18"/>
      <c r="G400" s="18">
        <v>137358</v>
      </c>
      <c r="H400" s="18">
        <f t="shared" si="68"/>
        <v>142852</v>
      </c>
      <c r="I400" s="18"/>
      <c r="J400" s="18">
        <v>142852</v>
      </c>
    </row>
    <row r="401" spans="1:244" s="20" customFormat="1" ht="210.6" customHeight="1" x14ac:dyDescent="0.2">
      <c r="A401" s="38" t="s">
        <v>398</v>
      </c>
      <c r="B401" s="11" t="s">
        <v>399</v>
      </c>
      <c r="C401" s="15"/>
      <c r="D401" s="15"/>
      <c r="E401" s="16">
        <f t="shared" si="67"/>
        <v>6244</v>
      </c>
      <c r="F401" s="17">
        <f>F402</f>
        <v>0</v>
      </c>
      <c r="G401" s="16">
        <f>G402</f>
        <v>6244</v>
      </c>
      <c r="H401" s="16">
        <f t="shared" si="68"/>
        <v>6494</v>
      </c>
      <c r="I401" s="17">
        <f>I402</f>
        <v>0</v>
      </c>
      <c r="J401" s="16">
        <f>J402</f>
        <v>6494</v>
      </c>
    </row>
    <row r="402" spans="1:244" s="20" customFormat="1" ht="156.75" customHeight="1" x14ac:dyDescent="0.2">
      <c r="A402" s="37" t="s">
        <v>400</v>
      </c>
      <c r="B402" s="15" t="s">
        <v>401</v>
      </c>
      <c r="C402" s="15"/>
      <c r="D402" s="15"/>
      <c r="E402" s="18">
        <f t="shared" si="67"/>
        <v>6244</v>
      </c>
      <c r="F402" s="19">
        <f>F403+F404</f>
        <v>0</v>
      </c>
      <c r="G402" s="18">
        <f>G403+G404</f>
        <v>6244</v>
      </c>
      <c r="H402" s="18">
        <f t="shared" si="68"/>
        <v>6494</v>
      </c>
      <c r="I402" s="19">
        <f>I403+I404</f>
        <v>0</v>
      </c>
      <c r="J402" s="18">
        <f>J403+J404</f>
        <v>6494</v>
      </c>
      <c r="K402" s="13"/>
      <c r="L402" s="13"/>
      <c r="M402" s="13"/>
      <c r="N402" s="13"/>
      <c r="O402" s="13"/>
      <c r="P402" s="13"/>
      <c r="Q402" s="13"/>
      <c r="R402" s="13"/>
      <c r="S402" s="13"/>
      <c r="T402" s="13"/>
      <c r="U402" s="13"/>
      <c r="V402" s="13"/>
      <c r="W402" s="13"/>
      <c r="X402" s="13"/>
      <c r="Y402" s="13"/>
      <c r="Z402" s="13"/>
      <c r="AA402" s="13"/>
      <c r="AB402" s="13"/>
      <c r="AC402" s="13"/>
      <c r="AD402" s="13"/>
      <c r="AE402" s="13"/>
      <c r="AF402" s="13"/>
      <c r="AG402" s="13"/>
      <c r="AH402" s="13"/>
      <c r="AI402" s="13"/>
      <c r="AJ402" s="13"/>
      <c r="AK402" s="13"/>
      <c r="AL402" s="13"/>
      <c r="AM402" s="13"/>
      <c r="AN402" s="13"/>
      <c r="AO402" s="13"/>
      <c r="AP402" s="13"/>
      <c r="AQ402" s="13"/>
      <c r="AR402" s="13"/>
      <c r="AS402" s="13"/>
      <c r="AT402" s="13"/>
      <c r="AU402" s="13"/>
      <c r="AV402" s="13"/>
      <c r="AW402" s="13"/>
      <c r="AX402" s="13"/>
      <c r="AY402" s="13"/>
      <c r="AZ402" s="13"/>
      <c r="BA402" s="13"/>
      <c r="BB402" s="13"/>
      <c r="BC402" s="13"/>
      <c r="BD402" s="13"/>
      <c r="BE402" s="13"/>
      <c r="BF402" s="13"/>
      <c r="BG402" s="13"/>
      <c r="BH402" s="13"/>
      <c r="BI402" s="13"/>
      <c r="BJ402" s="13"/>
      <c r="BK402" s="13"/>
      <c r="BL402" s="13"/>
      <c r="BM402" s="13"/>
      <c r="BN402" s="13"/>
      <c r="BO402" s="13"/>
      <c r="BP402" s="13"/>
      <c r="BQ402" s="13"/>
      <c r="BR402" s="13"/>
      <c r="BS402" s="13"/>
      <c r="BT402" s="13"/>
      <c r="BU402" s="13"/>
      <c r="BV402" s="13"/>
      <c r="BW402" s="13"/>
      <c r="BX402" s="13"/>
      <c r="BY402" s="13"/>
      <c r="BZ402" s="13"/>
      <c r="CA402" s="13"/>
      <c r="CB402" s="13"/>
      <c r="CC402" s="13"/>
      <c r="CD402" s="13"/>
      <c r="CE402" s="13"/>
      <c r="CF402" s="13"/>
      <c r="CG402" s="13"/>
      <c r="CH402" s="13"/>
      <c r="CI402" s="13"/>
      <c r="CJ402" s="13"/>
      <c r="CK402" s="13"/>
      <c r="CL402" s="13"/>
      <c r="CM402" s="13"/>
      <c r="CN402" s="13"/>
      <c r="CO402" s="13"/>
      <c r="CP402" s="13"/>
      <c r="CQ402" s="13"/>
      <c r="CR402" s="13"/>
      <c r="CS402" s="13"/>
      <c r="CT402" s="13"/>
      <c r="CU402" s="13"/>
      <c r="CV402" s="13"/>
      <c r="CW402" s="13"/>
      <c r="CX402" s="13"/>
      <c r="CY402" s="13"/>
      <c r="CZ402" s="13"/>
      <c r="DA402" s="13"/>
      <c r="DB402" s="13"/>
      <c r="DC402" s="13"/>
      <c r="DD402" s="13"/>
      <c r="DE402" s="13"/>
      <c r="DF402" s="13"/>
      <c r="DG402" s="13"/>
      <c r="DH402" s="13"/>
      <c r="DI402" s="13"/>
      <c r="DJ402" s="13"/>
      <c r="DK402" s="13"/>
      <c r="DL402" s="13"/>
      <c r="DM402" s="13"/>
      <c r="DN402" s="13"/>
      <c r="DO402" s="13"/>
      <c r="DP402" s="13"/>
      <c r="DQ402" s="13"/>
      <c r="DR402" s="13"/>
      <c r="DS402" s="13"/>
      <c r="DT402" s="13"/>
      <c r="DU402" s="13"/>
      <c r="DV402" s="13"/>
      <c r="DW402" s="13"/>
      <c r="DX402" s="13"/>
      <c r="DY402" s="13"/>
      <c r="DZ402" s="13"/>
      <c r="EA402" s="13"/>
      <c r="EB402" s="13"/>
      <c r="EC402" s="13"/>
      <c r="ED402" s="13"/>
      <c r="EE402" s="13"/>
      <c r="EF402" s="13"/>
      <c r="EG402" s="13"/>
      <c r="EH402" s="13"/>
      <c r="EI402" s="13"/>
      <c r="EJ402" s="13"/>
      <c r="EK402" s="13"/>
      <c r="EL402" s="13"/>
      <c r="EM402" s="13"/>
      <c r="EN402" s="13"/>
      <c r="EO402" s="13"/>
      <c r="EP402" s="13"/>
      <c r="EQ402" s="13"/>
      <c r="ER402" s="13"/>
      <c r="ES402" s="13"/>
      <c r="ET402" s="13"/>
      <c r="EU402" s="13"/>
      <c r="EV402" s="13"/>
      <c r="EW402" s="13"/>
      <c r="EX402" s="13"/>
      <c r="EY402" s="13"/>
      <c r="EZ402" s="13"/>
      <c r="FA402" s="13"/>
      <c r="FB402" s="13"/>
      <c r="FC402" s="13"/>
      <c r="FD402" s="13"/>
      <c r="FE402" s="13"/>
      <c r="FF402" s="13"/>
      <c r="FG402" s="13"/>
      <c r="FH402" s="13"/>
      <c r="FI402" s="13"/>
      <c r="FJ402" s="13"/>
      <c r="FK402" s="13"/>
      <c r="FL402" s="13"/>
      <c r="FM402" s="13"/>
      <c r="FN402" s="13"/>
      <c r="FO402" s="13"/>
      <c r="FP402" s="13"/>
      <c r="FQ402" s="13"/>
      <c r="FR402" s="13"/>
      <c r="FS402" s="13"/>
      <c r="FT402" s="13"/>
      <c r="FU402" s="13"/>
      <c r="FV402" s="13"/>
      <c r="FW402" s="13"/>
      <c r="FX402" s="13"/>
      <c r="FY402" s="13"/>
      <c r="FZ402" s="13"/>
      <c r="GA402" s="13"/>
      <c r="GB402" s="13"/>
      <c r="GC402" s="13"/>
      <c r="GD402" s="13"/>
      <c r="GE402" s="13"/>
      <c r="GF402" s="13"/>
      <c r="GG402" s="13"/>
      <c r="GH402" s="13"/>
      <c r="GI402" s="13"/>
      <c r="GJ402" s="13"/>
      <c r="GK402" s="13"/>
      <c r="GL402" s="13"/>
      <c r="GM402" s="13"/>
      <c r="GN402" s="13"/>
      <c r="GO402" s="13"/>
      <c r="GP402" s="13"/>
      <c r="GQ402" s="13"/>
      <c r="GR402" s="13"/>
      <c r="GS402" s="13"/>
      <c r="GT402" s="13"/>
      <c r="GU402" s="13"/>
      <c r="GV402" s="13"/>
      <c r="GW402" s="13"/>
      <c r="GX402" s="13"/>
      <c r="GY402" s="13"/>
      <c r="GZ402" s="13"/>
      <c r="HA402" s="13"/>
      <c r="HB402" s="13"/>
      <c r="HC402" s="13"/>
      <c r="HD402" s="13"/>
      <c r="HE402" s="13"/>
      <c r="HF402" s="13"/>
      <c r="HG402" s="13"/>
      <c r="HH402" s="13"/>
      <c r="HI402" s="13"/>
      <c r="HJ402" s="13"/>
      <c r="HK402" s="13"/>
      <c r="HL402" s="13"/>
      <c r="HM402" s="13"/>
      <c r="HN402" s="13"/>
      <c r="HO402" s="13"/>
      <c r="HP402" s="13"/>
      <c r="HQ402" s="13"/>
      <c r="HR402" s="13"/>
      <c r="HS402" s="13"/>
      <c r="HT402" s="13"/>
      <c r="HU402" s="13"/>
      <c r="HV402" s="13"/>
      <c r="HW402" s="13"/>
      <c r="HX402" s="13"/>
      <c r="HY402" s="13"/>
      <c r="HZ402" s="13"/>
      <c r="IA402" s="13"/>
      <c r="IB402" s="13"/>
      <c r="IC402" s="13"/>
      <c r="ID402" s="13"/>
      <c r="IE402" s="13"/>
      <c r="IF402" s="13"/>
      <c r="IG402" s="13"/>
      <c r="IH402" s="13"/>
      <c r="II402" s="13"/>
      <c r="IJ402" s="13"/>
    </row>
    <row r="403" spans="1:244" s="20" customFormat="1" ht="69" customHeight="1" x14ac:dyDescent="0.2">
      <c r="A403" s="15" t="s">
        <v>23</v>
      </c>
      <c r="B403" s="15" t="s">
        <v>401</v>
      </c>
      <c r="C403" s="15" t="s">
        <v>16</v>
      </c>
      <c r="D403" s="15" t="s">
        <v>11</v>
      </c>
      <c r="E403" s="18">
        <f t="shared" si="67"/>
        <v>92</v>
      </c>
      <c r="F403" s="18"/>
      <c r="G403" s="18">
        <v>92</v>
      </c>
      <c r="H403" s="18">
        <f t="shared" si="68"/>
        <v>96</v>
      </c>
      <c r="I403" s="18"/>
      <c r="J403" s="18">
        <v>96</v>
      </c>
      <c r="K403" s="13"/>
      <c r="L403" s="13"/>
      <c r="M403" s="13"/>
      <c r="N403" s="13"/>
      <c r="O403" s="13"/>
      <c r="P403" s="13"/>
      <c r="Q403" s="13"/>
      <c r="R403" s="13"/>
      <c r="S403" s="13"/>
      <c r="T403" s="13"/>
      <c r="U403" s="13"/>
      <c r="V403" s="13"/>
      <c r="W403" s="13"/>
      <c r="X403" s="13"/>
      <c r="Y403" s="13"/>
      <c r="Z403" s="13"/>
      <c r="AA403" s="13"/>
      <c r="AB403" s="13"/>
      <c r="AC403" s="13"/>
      <c r="AD403" s="13"/>
      <c r="AE403" s="13"/>
      <c r="AF403" s="13"/>
      <c r="AG403" s="13"/>
      <c r="AH403" s="13"/>
      <c r="AI403" s="13"/>
      <c r="AJ403" s="13"/>
      <c r="AK403" s="13"/>
      <c r="AL403" s="13"/>
      <c r="AM403" s="13"/>
      <c r="AN403" s="13"/>
      <c r="AO403" s="13"/>
      <c r="AP403" s="13"/>
      <c r="AQ403" s="13"/>
      <c r="AR403" s="13"/>
      <c r="AS403" s="13"/>
      <c r="AT403" s="13"/>
      <c r="AU403" s="13"/>
      <c r="AV403" s="13"/>
      <c r="AW403" s="13"/>
      <c r="AX403" s="13"/>
      <c r="AY403" s="13"/>
      <c r="AZ403" s="13"/>
      <c r="BA403" s="13"/>
      <c r="BB403" s="13"/>
      <c r="BC403" s="13"/>
      <c r="BD403" s="13"/>
      <c r="BE403" s="13"/>
      <c r="BF403" s="13"/>
      <c r="BG403" s="13"/>
      <c r="BH403" s="13"/>
      <c r="BI403" s="13"/>
      <c r="BJ403" s="13"/>
      <c r="BK403" s="13"/>
      <c r="BL403" s="13"/>
      <c r="BM403" s="13"/>
      <c r="BN403" s="13"/>
      <c r="BO403" s="13"/>
      <c r="BP403" s="13"/>
      <c r="BQ403" s="13"/>
      <c r="BR403" s="13"/>
      <c r="BS403" s="13"/>
      <c r="BT403" s="13"/>
      <c r="BU403" s="13"/>
      <c r="BV403" s="13"/>
      <c r="BW403" s="13"/>
      <c r="BX403" s="13"/>
      <c r="BY403" s="13"/>
      <c r="BZ403" s="13"/>
      <c r="CA403" s="13"/>
      <c r="CB403" s="13"/>
      <c r="CC403" s="13"/>
      <c r="CD403" s="13"/>
      <c r="CE403" s="13"/>
      <c r="CF403" s="13"/>
      <c r="CG403" s="13"/>
      <c r="CH403" s="13"/>
      <c r="CI403" s="13"/>
      <c r="CJ403" s="13"/>
      <c r="CK403" s="13"/>
      <c r="CL403" s="13"/>
      <c r="CM403" s="13"/>
      <c r="CN403" s="13"/>
      <c r="CO403" s="13"/>
      <c r="CP403" s="13"/>
      <c r="CQ403" s="13"/>
      <c r="CR403" s="13"/>
      <c r="CS403" s="13"/>
      <c r="CT403" s="13"/>
      <c r="CU403" s="13"/>
      <c r="CV403" s="13"/>
      <c r="CW403" s="13"/>
      <c r="CX403" s="13"/>
      <c r="CY403" s="13"/>
      <c r="CZ403" s="13"/>
      <c r="DA403" s="13"/>
      <c r="DB403" s="13"/>
      <c r="DC403" s="13"/>
      <c r="DD403" s="13"/>
      <c r="DE403" s="13"/>
      <c r="DF403" s="13"/>
      <c r="DG403" s="13"/>
      <c r="DH403" s="13"/>
      <c r="DI403" s="13"/>
      <c r="DJ403" s="13"/>
      <c r="DK403" s="13"/>
      <c r="DL403" s="13"/>
      <c r="DM403" s="13"/>
      <c r="DN403" s="13"/>
      <c r="DO403" s="13"/>
      <c r="DP403" s="13"/>
      <c r="DQ403" s="13"/>
      <c r="DR403" s="13"/>
      <c r="DS403" s="13"/>
      <c r="DT403" s="13"/>
      <c r="DU403" s="13"/>
      <c r="DV403" s="13"/>
      <c r="DW403" s="13"/>
      <c r="DX403" s="13"/>
      <c r="DY403" s="13"/>
      <c r="DZ403" s="13"/>
      <c r="EA403" s="13"/>
      <c r="EB403" s="13"/>
      <c r="EC403" s="13"/>
      <c r="ED403" s="13"/>
      <c r="EE403" s="13"/>
      <c r="EF403" s="13"/>
      <c r="EG403" s="13"/>
      <c r="EH403" s="13"/>
      <c r="EI403" s="13"/>
      <c r="EJ403" s="13"/>
      <c r="EK403" s="13"/>
      <c r="EL403" s="13"/>
      <c r="EM403" s="13"/>
      <c r="EN403" s="13"/>
      <c r="EO403" s="13"/>
      <c r="EP403" s="13"/>
      <c r="EQ403" s="13"/>
      <c r="ER403" s="13"/>
      <c r="ES403" s="13"/>
      <c r="ET403" s="13"/>
      <c r="EU403" s="13"/>
      <c r="EV403" s="13"/>
      <c r="EW403" s="13"/>
      <c r="EX403" s="13"/>
      <c r="EY403" s="13"/>
      <c r="EZ403" s="13"/>
      <c r="FA403" s="13"/>
      <c r="FB403" s="13"/>
      <c r="FC403" s="13"/>
      <c r="FD403" s="13"/>
      <c r="FE403" s="13"/>
      <c r="FF403" s="13"/>
      <c r="FG403" s="13"/>
      <c r="FH403" s="13"/>
      <c r="FI403" s="13"/>
      <c r="FJ403" s="13"/>
      <c r="FK403" s="13"/>
      <c r="FL403" s="13"/>
      <c r="FM403" s="13"/>
      <c r="FN403" s="13"/>
      <c r="FO403" s="13"/>
      <c r="FP403" s="13"/>
      <c r="FQ403" s="13"/>
      <c r="FR403" s="13"/>
      <c r="FS403" s="13"/>
      <c r="FT403" s="13"/>
      <c r="FU403" s="13"/>
      <c r="FV403" s="13"/>
      <c r="FW403" s="13"/>
      <c r="FX403" s="13"/>
      <c r="FY403" s="13"/>
      <c r="FZ403" s="13"/>
      <c r="GA403" s="13"/>
      <c r="GB403" s="13"/>
      <c r="GC403" s="13"/>
      <c r="GD403" s="13"/>
      <c r="GE403" s="13"/>
      <c r="GF403" s="13"/>
      <c r="GG403" s="13"/>
      <c r="GH403" s="13"/>
      <c r="GI403" s="13"/>
      <c r="GJ403" s="13"/>
      <c r="GK403" s="13"/>
      <c r="GL403" s="13"/>
      <c r="GM403" s="13"/>
      <c r="GN403" s="13"/>
      <c r="GO403" s="13"/>
      <c r="GP403" s="13"/>
      <c r="GQ403" s="13"/>
      <c r="GR403" s="13"/>
      <c r="GS403" s="13"/>
      <c r="GT403" s="13"/>
      <c r="GU403" s="13"/>
      <c r="GV403" s="13"/>
      <c r="GW403" s="13"/>
      <c r="GX403" s="13"/>
      <c r="GY403" s="13"/>
      <c r="GZ403" s="13"/>
      <c r="HA403" s="13"/>
      <c r="HB403" s="13"/>
      <c r="HC403" s="13"/>
      <c r="HD403" s="13"/>
      <c r="HE403" s="13"/>
      <c r="HF403" s="13"/>
      <c r="HG403" s="13"/>
      <c r="HH403" s="13"/>
      <c r="HI403" s="13"/>
      <c r="HJ403" s="13"/>
      <c r="HK403" s="13"/>
      <c r="HL403" s="13"/>
      <c r="HM403" s="13"/>
      <c r="HN403" s="13"/>
      <c r="HO403" s="13"/>
      <c r="HP403" s="13"/>
      <c r="HQ403" s="13"/>
      <c r="HR403" s="13"/>
      <c r="HS403" s="13"/>
      <c r="HT403" s="13"/>
      <c r="HU403" s="13"/>
      <c r="HV403" s="13"/>
      <c r="HW403" s="13"/>
      <c r="HX403" s="13"/>
      <c r="HY403" s="13"/>
      <c r="HZ403" s="13"/>
      <c r="IA403" s="13"/>
      <c r="IB403" s="13"/>
      <c r="IC403" s="13"/>
      <c r="ID403" s="13"/>
      <c r="IE403" s="13"/>
      <c r="IF403" s="13"/>
      <c r="IG403" s="13"/>
      <c r="IH403" s="13"/>
      <c r="II403" s="13"/>
      <c r="IJ403" s="13"/>
    </row>
    <row r="404" spans="1:244" s="20" customFormat="1" ht="54" customHeight="1" x14ac:dyDescent="0.2">
      <c r="A404" s="36" t="s">
        <v>30</v>
      </c>
      <c r="B404" s="15" t="s">
        <v>401</v>
      </c>
      <c r="C404" s="15" t="s">
        <v>19</v>
      </c>
      <c r="D404" s="15" t="s">
        <v>11</v>
      </c>
      <c r="E404" s="18">
        <f t="shared" si="67"/>
        <v>6152</v>
      </c>
      <c r="F404" s="18"/>
      <c r="G404" s="18">
        <v>6152</v>
      </c>
      <c r="H404" s="18">
        <f t="shared" si="68"/>
        <v>6398</v>
      </c>
      <c r="I404" s="18"/>
      <c r="J404" s="18">
        <v>6398</v>
      </c>
      <c r="K404" s="13"/>
      <c r="L404" s="13"/>
      <c r="M404" s="13"/>
      <c r="N404" s="13"/>
      <c r="O404" s="13"/>
      <c r="P404" s="13"/>
      <c r="Q404" s="13"/>
      <c r="R404" s="13"/>
      <c r="S404" s="13"/>
      <c r="T404" s="13"/>
      <c r="U404" s="13"/>
      <c r="V404" s="13"/>
      <c r="W404" s="13"/>
      <c r="X404" s="13"/>
      <c r="Y404" s="13"/>
      <c r="Z404" s="13"/>
      <c r="AA404" s="13"/>
      <c r="AB404" s="13"/>
      <c r="AC404" s="13"/>
      <c r="AD404" s="13"/>
      <c r="AE404" s="13"/>
      <c r="AF404" s="13"/>
      <c r="AG404" s="13"/>
      <c r="AH404" s="13"/>
      <c r="AI404" s="13"/>
      <c r="AJ404" s="13"/>
      <c r="AK404" s="13"/>
      <c r="AL404" s="13"/>
      <c r="AM404" s="13"/>
      <c r="AN404" s="13"/>
      <c r="AO404" s="13"/>
      <c r="AP404" s="13"/>
      <c r="AQ404" s="13"/>
      <c r="AR404" s="13"/>
      <c r="AS404" s="13"/>
      <c r="AT404" s="13"/>
      <c r="AU404" s="13"/>
      <c r="AV404" s="13"/>
      <c r="AW404" s="13"/>
      <c r="AX404" s="13"/>
      <c r="AY404" s="13"/>
      <c r="AZ404" s="13"/>
      <c r="BA404" s="13"/>
      <c r="BB404" s="13"/>
      <c r="BC404" s="13"/>
      <c r="BD404" s="13"/>
      <c r="BE404" s="13"/>
      <c r="BF404" s="13"/>
      <c r="BG404" s="13"/>
      <c r="BH404" s="13"/>
      <c r="BI404" s="13"/>
      <c r="BJ404" s="13"/>
      <c r="BK404" s="13"/>
      <c r="BL404" s="13"/>
      <c r="BM404" s="13"/>
      <c r="BN404" s="13"/>
      <c r="BO404" s="13"/>
      <c r="BP404" s="13"/>
      <c r="BQ404" s="13"/>
      <c r="BR404" s="13"/>
      <c r="BS404" s="13"/>
      <c r="BT404" s="13"/>
      <c r="BU404" s="13"/>
      <c r="BV404" s="13"/>
      <c r="BW404" s="13"/>
      <c r="BX404" s="13"/>
      <c r="BY404" s="13"/>
      <c r="BZ404" s="13"/>
      <c r="CA404" s="13"/>
      <c r="CB404" s="13"/>
      <c r="CC404" s="13"/>
      <c r="CD404" s="13"/>
      <c r="CE404" s="13"/>
      <c r="CF404" s="13"/>
      <c r="CG404" s="13"/>
      <c r="CH404" s="13"/>
      <c r="CI404" s="13"/>
      <c r="CJ404" s="13"/>
      <c r="CK404" s="13"/>
      <c r="CL404" s="13"/>
      <c r="CM404" s="13"/>
      <c r="CN404" s="13"/>
      <c r="CO404" s="13"/>
      <c r="CP404" s="13"/>
      <c r="CQ404" s="13"/>
      <c r="CR404" s="13"/>
      <c r="CS404" s="13"/>
      <c r="CT404" s="13"/>
      <c r="CU404" s="13"/>
      <c r="CV404" s="13"/>
      <c r="CW404" s="13"/>
      <c r="CX404" s="13"/>
      <c r="CY404" s="13"/>
      <c r="CZ404" s="13"/>
      <c r="DA404" s="13"/>
      <c r="DB404" s="13"/>
      <c r="DC404" s="13"/>
      <c r="DD404" s="13"/>
      <c r="DE404" s="13"/>
      <c r="DF404" s="13"/>
      <c r="DG404" s="13"/>
      <c r="DH404" s="13"/>
      <c r="DI404" s="13"/>
      <c r="DJ404" s="13"/>
      <c r="DK404" s="13"/>
      <c r="DL404" s="13"/>
      <c r="DM404" s="13"/>
      <c r="DN404" s="13"/>
      <c r="DO404" s="13"/>
      <c r="DP404" s="13"/>
      <c r="DQ404" s="13"/>
      <c r="DR404" s="13"/>
      <c r="DS404" s="13"/>
      <c r="DT404" s="13"/>
      <c r="DU404" s="13"/>
      <c r="DV404" s="13"/>
      <c r="DW404" s="13"/>
      <c r="DX404" s="13"/>
      <c r="DY404" s="13"/>
      <c r="DZ404" s="13"/>
      <c r="EA404" s="13"/>
      <c r="EB404" s="13"/>
      <c r="EC404" s="13"/>
      <c r="ED404" s="13"/>
      <c r="EE404" s="13"/>
      <c r="EF404" s="13"/>
      <c r="EG404" s="13"/>
      <c r="EH404" s="13"/>
      <c r="EI404" s="13"/>
      <c r="EJ404" s="13"/>
      <c r="EK404" s="13"/>
      <c r="EL404" s="13"/>
      <c r="EM404" s="13"/>
      <c r="EN404" s="13"/>
      <c r="EO404" s="13"/>
      <c r="EP404" s="13"/>
      <c r="EQ404" s="13"/>
      <c r="ER404" s="13"/>
      <c r="ES404" s="13"/>
      <c r="ET404" s="13"/>
      <c r="EU404" s="13"/>
      <c r="EV404" s="13"/>
      <c r="EW404" s="13"/>
      <c r="EX404" s="13"/>
      <c r="EY404" s="13"/>
      <c r="EZ404" s="13"/>
      <c r="FA404" s="13"/>
      <c r="FB404" s="13"/>
      <c r="FC404" s="13"/>
      <c r="FD404" s="13"/>
      <c r="FE404" s="13"/>
      <c r="FF404" s="13"/>
      <c r="FG404" s="13"/>
      <c r="FH404" s="13"/>
      <c r="FI404" s="13"/>
      <c r="FJ404" s="13"/>
      <c r="FK404" s="13"/>
      <c r="FL404" s="13"/>
      <c r="FM404" s="13"/>
      <c r="FN404" s="13"/>
      <c r="FO404" s="13"/>
      <c r="FP404" s="13"/>
      <c r="FQ404" s="13"/>
      <c r="FR404" s="13"/>
      <c r="FS404" s="13"/>
      <c r="FT404" s="13"/>
      <c r="FU404" s="13"/>
      <c r="FV404" s="13"/>
      <c r="FW404" s="13"/>
      <c r="FX404" s="13"/>
      <c r="FY404" s="13"/>
      <c r="FZ404" s="13"/>
      <c r="GA404" s="13"/>
      <c r="GB404" s="13"/>
      <c r="GC404" s="13"/>
      <c r="GD404" s="13"/>
      <c r="GE404" s="13"/>
      <c r="GF404" s="13"/>
      <c r="GG404" s="13"/>
      <c r="GH404" s="13"/>
      <c r="GI404" s="13"/>
      <c r="GJ404" s="13"/>
      <c r="GK404" s="13"/>
      <c r="GL404" s="13"/>
      <c r="GM404" s="13"/>
      <c r="GN404" s="13"/>
      <c r="GO404" s="13"/>
      <c r="GP404" s="13"/>
      <c r="GQ404" s="13"/>
      <c r="GR404" s="13"/>
      <c r="GS404" s="13"/>
      <c r="GT404" s="13"/>
      <c r="GU404" s="13"/>
      <c r="GV404" s="13"/>
      <c r="GW404" s="13"/>
      <c r="GX404" s="13"/>
      <c r="GY404" s="13"/>
      <c r="GZ404" s="13"/>
      <c r="HA404" s="13"/>
      <c r="HB404" s="13"/>
      <c r="HC404" s="13"/>
      <c r="HD404" s="13"/>
      <c r="HE404" s="13"/>
      <c r="HF404" s="13"/>
      <c r="HG404" s="13"/>
      <c r="HH404" s="13"/>
      <c r="HI404" s="13"/>
      <c r="HJ404" s="13"/>
      <c r="HK404" s="13"/>
      <c r="HL404" s="13"/>
      <c r="HM404" s="13"/>
      <c r="HN404" s="13"/>
      <c r="HO404" s="13"/>
      <c r="HP404" s="13"/>
      <c r="HQ404" s="13"/>
      <c r="HR404" s="13"/>
      <c r="HS404" s="13"/>
      <c r="HT404" s="13"/>
      <c r="HU404" s="13"/>
      <c r="HV404" s="13"/>
      <c r="HW404" s="13"/>
      <c r="HX404" s="13"/>
      <c r="HY404" s="13"/>
      <c r="HZ404" s="13"/>
      <c r="IA404" s="13"/>
      <c r="IB404" s="13"/>
      <c r="IC404" s="13"/>
      <c r="ID404" s="13"/>
      <c r="IE404" s="13"/>
      <c r="IF404" s="13"/>
      <c r="IG404" s="13"/>
      <c r="IH404" s="13"/>
      <c r="II404" s="13"/>
      <c r="IJ404" s="13"/>
    </row>
    <row r="405" spans="1:244" s="20" customFormat="1" ht="136.9" customHeight="1" x14ac:dyDescent="0.2">
      <c r="A405" s="38" t="s">
        <v>402</v>
      </c>
      <c r="B405" s="11" t="s">
        <v>403</v>
      </c>
      <c r="C405" s="15"/>
      <c r="D405" s="15"/>
      <c r="E405" s="16">
        <f t="shared" si="67"/>
        <v>33828</v>
      </c>
      <c r="F405" s="17">
        <f>F406</f>
        <v>0</v>
      </c>
      <c r="G405" s="16">
        <f>G406</f>
        <v>33828</v>
      </c>
      <c r="H405" s="16">
        <f t="shared" si="68"/>
        <v>35181</v>
      </c>
      <c r="I405" s="17">
        <f>I406</f>
        <v>0</v>
      </c>
      <c r="J405" s="16">
        <f>J406</f>
        <v>35181</v>
      </c>
      <c r="K405" s="13"/>
      <c r="L405" s="13"/>
      <c r="M405" s="13"/>
      <c r="N405" s="13"/>
      <c r="O405" s="13"/>
      <c r="P405" s="13"/>
      <c r="Q405" s="13"/>
      <c r="R405" s="13"/>
      <c r="S405" s="13"/>
      <c r="T405" s="13"/>
      <c r="U405" s="13"/>
      <c r="V405" s="13"/>
      <c r="W405" s="13"/>
      <c r="X405" s="13"/>
      <c r="Y405" s="13"/>
      <c r="Z405" s="13"/>
      <c r="AA405" s="13"/>
      <c r="AB405" s="13"/>
      <c r="AC405" s="13"/>
      <c r="AD405" s="13"/>
      <c r="AE405" s="13"/>
      <c r="AF405" s="13"/>
      <c r="AG405" s="13"/>
      <c r="AH405" s="13"/>
      <c r="AI405" s="13"/>
      <c r="AJ405" s="13"/>
      <c r="AK405" s="13"/>
      <c r="AL405" s="13"/>
      <c r="AM405" s="13"/>
      <c r="AN405" s="13"/>
      <c r="AO405" s="13"/>
      <c r="AP405" s="13"/>
      <c r="AQ405" s="13"/>
      <c r="AR405" s="13"/>
      <c r="AS405" s="13"/>
      <c r="AT405" s="13"/>
      <c r="AU405" s="13"/>
      <c r="AV405" s="13"/>
      <c r="AW405" s="13"/>
      <c r="AX405" s="13"/>
      <c r="AY405" s="13"/>
      <c r="AZ405" s="13"/>
      <c r="BA405" s="13"/>
      <c r="BB405" s="13"/>
      <c r="BC405" s="13"/>
      <c r="BD405" s="13"/>
      <c r="BE405" s="13"/>
      <c r="BF405" s="13"/>
      <c r="BG405" s="13"/>
      <c r="BH405" s="13"/>
      <c r="BI405" s="13"/>
      <c r="BJ405" s="13"/>
      <c r="BK405" s="13"/>
      <c r="BL405" s="13"/>
      <c r="BM405" s="13"/>
      <c r="BN405" s="13"/>
      <c r="BO405" s="13"/>
      <c r="BP405" s="13"/>
      <c r="BQ405" s="13"/>
      <c r="BR405" s="13"/>
      <c r="BS405" s="13"/>
      <c r="BT405" s="13"/>
      <c r="BU405" s="13"/>
      <c r="BV405" s="13"/>
      <c r="BW405" s="13"/>
      <c r="BX405" s="13"/>
      <c r="BY405" s="13"/>
      <c r="BZ405" s="13"/>
      <c r="CA405" s="13"/>
      <c r="CB405" s="13"/>
      <c r="CC405" s="13"/>
      <c r="CD405" s="13"/>
      <c r="CE405" s="13"/>
      <c r="CF405" s="13"/>
      <c r="CG405" s="13"/>
      <c r="CH405" s="13"/>
      <c r="CI405" s="13"/>
      <c r="CJ405" s="13"/>
      <c r="CK405" s="13"/>
      <c r="CL405" s="13"/>
      <c r="CM405" s="13"/>
      <c r="CN405" s="13"/>
      <c r="CO405" s="13"/>
      <c r="CP405" s="13"/>
      <c r="CQ405" s="13"/>
      <c r="CR405" s="13"/>
      <c r="CS405" s="13"/>
      <c r="CT405" s="13"/>
      <c r="CU405" s="13"/>
      <c r="CV405" s="13"/>
      <c r="CW405" s="13"/>
      <c r="CX405" s="13"/>
      <c r="CY405" s="13"/>
      <c r="CZ405" s="13"/>
      <c r="DA405" s="13"/>
      <c r="DB405" s="13"/>
      <c r="DC405" s="13"/>
      <c r="DD405" s="13"/>
      <c r="DE405" s="13"/>
      <c r="DF405" s="13"/>
      <c r="DG405" s="13"/>
      <c r="DH405" s="13"/>
      <c r="DI405" s="13"/>
      <c r="DJ405" s="13"/>
      <c r="DK405" s="13"/>
      <c r="DL405" s="13"/>
      <c r="DM405" s="13"/>
      <c r="DN405" s="13"/>
      <c r="DO405" s="13"/>
      <c r="DP405" s="13"/>
      <c r="DQ405" s="13"/>
      <c r="DR405" s="13"/>
      <c r="DS405" s="13"/>
      <c r="DT405" s="13"/>
      <c r="DU405" s="13"/>
      <c r="DV405" s="13"/>
      <c r="DW405" s="13"/>
      <c r="DX405" s="13"/>
      <c r="DY405" s="13"/>
      <c r="DZ405" s="13"/>
      <c r="EA405" s="13"/>
      <c r="EB405" s="13"/>
      <c r="EC405" s="13"/>
      <c r="ED405" s="13"/>
      <c r="EE405" s="13"/>
      <c r="EF405" s="13"/>
      <c r="EG405" s="13"/>
      <c r="EH405" s="13"/>
      <c r="EI405" s="13"/>
      <c r="EJ405" s="13"/>
      <c r="EK405" s="13"/>
      <c r="EL405" s="13"/>
      <c r="EM405" s="13"/>
      <c r="EN405" s="13"/>
      <c r="EO405" s="13"/>
      <c r="EP405" s="13"/>
      <c r="EQ405" s="13"/>
      <c r="ER405" s="13"/>
      <c r="ES405" s="13"/>
      <c r="ET405" s="13"/>
      <c r="EU405" s="13"/>
      <c r="EV405" s="13"/>
      <c r="EW405" s="13"/>
      <c r="EX405" s="13"/>
      <c r="EY405" s="13"/>
      <c r="EZ405" s="13"/>
      <c r="FA405" s="13"/>
      <c r="FB405" s="13"/>
      <c r="FC405" s="13"/>
      <c r="FD405" s="13"/>
      <c r="FE405" s="13"/>
      <c r="FF405" s="13"/>
      <c r="FG405" s="13"/>
      <c r="FH405" s="13"/>
      <c r="FI405" s="13"/>
      <c r="FJ405" s="13"/>
      <c r="FK405" s="13"/>
      <c r="FL405" s="13"/>
      <c r="FM405" s="13"/>
      <c r="FN405" s="13"/>
      <c r="FO405" s="13"/>
      <c r="FP405" s="13"/>
      <c r="FQ405" s="13"/>
      <c r="FR405" s="13"/>
      <c r="FS405" s="13"/>
      <c r="FT405" s="13"/>
      <c r="FU405" s="13"/>
      <c r="FV405" s="13"/>
      <c r="FW405" s="13"/>
      <c r="FX405" s="13"/>
      <c r="FY405" s="13"/>
      <c r="FZ405" s="13"/>
      <c r="GA405" s="13"/>
      <c r="GB405" s="13"/>
      <c r="GC405" s="13"/>
      <c r="GD405" s="13"/>
      <c r="GE405" s="13"/>
      <c r="GF405" s="13"/>
      <c r="GG405" s="13"/>
      <c r="GH405" s="13"/>
      <c r="GI405" s="13"/>
      <c r="GJ405" s="13"/>
      <c r="GK405" s="13"/>
      <c r="GL405" s="13"/>
      <c r="GM405" s="13"/>
      <c r="GN405" s="13"/>
      <c r="GO405" s="13"/>
      <c r="GP405" s="13"/>
      <c r="GQ405" s="13"/>
      <c r="GR405" s="13"/>
      <c r="GS405" s="13"/>
      <c r="GT405" s="13"/>
      <c r="GU405" s="13"/>
      <c r="GV405" s="13"/>
      <c r="GW405" s="13"/>
      <c r="GX405" s="13"/>
      <c r="GY405" s="13"/>
      <c r="GZ405" s="13"/>
      <c r="HA405" s="13"/>
      <c r="HB405" s="13"/>
      <c r="HC405" s="13"/>
      <c r="HD405" s="13"/>
      <c r="HE405" s="13"/>
      <c r="HF405" s="13"/>
      <c r="HG405" s="13"/>
      <c r="HH405" s="13"/>
      <c r="HI405" s="13"/>
      <c r="HJ405" s="13"/>
      <c r="HK405" s="13"/>
      <c r="HL405" s="13"/>
      <c r="HM405" s="13"/>
      <c r="HN405" s="13"/>
      <c r="HO405" s="13"/>
      <c r="HP405" s="13"/>
      <c r="HQ405" s="13"/>
      <c r="HR405" s="13"/>
      <c r="HS405" s="13"/>
      <c r="HT405" s="13"/>
      <c r="HU405" s="13"/>
      <c r="HV405" s="13"/>
      <c r="HW405" s="13"/>
      <c r="HX405" s="13"/>
      <c r="HY405" s="13"/>
      <c r="HZ405" s="13"/>
      <c r="IA405" s="13"/>
      <c r="IB405" s="13"/>
      <c r="IC405" s="13"/>
      <c r="ID405" s="13"/>
      <c r="IE405" s="13"/>
      <c r="IF405" s="13"/>
      <c r="IG405" s="13"/>
      <c r="IH405" s="13"/>
      <c r="II405" s="13"/>
      <c r="IJ405" s="13"/>
    </row>
    <row r="406" spans="1:244" ht="100.5" customHeight="1" x14ac:dyDescent="0.2">
      <c r="A406" s="36" t="s">
        <v>404</v>
      </c>
      <c r="B406" s="15" t="s">
        <v>405</v>
      </c>
      <c r="C406" s="15"/>
      <c r="D406" s="15"/>
      <c r="E406" s="18">
        <f t="shared" si="67"/>
        <v>33828</v>
      </c>
      <c r="F406" s="19">
        <f>F407+F408</f>
        <v>0</v>
      </c>
      <c r="G406" s="18">
        <f>G407+G408</f>
        <v>33828</v>
      </c>
      <c r="H406" s="18">
        <f t="shared" si="68"/>
        <v>35181</v>
      </c>
      <c r="I406" s="19">
        <f>I407+I408</f>
        <v>0</v>
      </c>
      <c r="J406" s="18">
        <f>J407+J408</f>
        <v>35181</v>
      </c>
    </row>
    <row r="407" spans="1:244" ht="64.5" customHeight="1" x14ac:dyDescent="0.2">
      <c r="A407" s="15" t="s">
        <v>23</v>
      </c>
      <c r="B407" s="15" t="s">
        <v>405</v>
      </c>
      <c r="C407" s="15" t="s">
        <v>16</v>
      </c>
      <c r="D407" s="15" t="s">
        <v>11</v>
      </c>
      <c r="E407" s="18">
        <f t="shared" si="67"/>
        <v>500</v>
      </c>
      <c r="F407" s="18"/>
      <c r="G407" s="18">
        <v>500</v>
      </c>
      <c r="H407" s="18">
        <f t="shared" si="68"/>
        <v>520</v>
      </c>
      <c r="I407" s="18"/>
      <c r="J407" s="18">
        <v>520</v>
      </c>
    </row>
    <row r="408" spans="1:244" ht="51" customHeight="1" x14ac:dyDescent="0.2">
      <c r="A408" s="36" t="s">
        <v>30</v>
      </c>
      <c r="B408" s="15" t="s">
        <v>405</v>
      </c>
      <c r="C408" s="15" t="s">
        <v>19</v>
      </c>
      <c r="D408" s="15" t="s">
        <v>11</v>
      </c>
      <c r="E408" s="18">
        <f t="shared" si="67"/>
        <v>33328</v>
      </c>
      <c r="F408" s="18"/>
      <c r="G408" s="18">
        <v>33328</v>
      </c>
      <c r="H408" s="18">
        <f t="shared" si="68"/>
        <v>34661</v>
      </c>
      <c r="I408" s="18"/>
      <c r="J408" s="18">
        <v>34661</v>
      </c>
      <c r="K408" s="20"/>
      <c r="L408" s="20"/>
      <c r="M408" s="20"/>
      <c r="N408" s="20"/>
      <c r="O408" s="20"/>
      <c r="P408" s="20"/>
      <c r="Q408" s="20"/>
      <c r="R408" s="20"/>
      <c r="S408" s="20"/>
      <c r="T408" s="20"/>
      <c r="U408" s="20"/>
      <c r="V408" s="20"/>
      <c r="W408" s="20"/>
      <c r="X408" s="20"/>
      <c r="Y408" s="20"/>
      <c r="Z408" s="20"/>
      <c r="AA408" s="20"/>
      <c r="AB408" s="20"/>
      <c r="AC408" s="20"/>
      <c r="AD408" s="20"/>
      <c r="AE408" s="20"/>
      <c r="AF408" s="20"/>
      <c r="AG408" s="20"/>
      <c r="AH408" s="20"/>
      <c r="AI408" s="20"/>
      <c r="AJ408" s="20"/>
      <c r="AK408" s="20"/>
      <c r="AL408" s="20"/>
      <c r="AM408" s="20"/>
      <c r="AN408" s="20"/>
      <c r="AO408" s="20"/>
      <c r="AP408" s="20"/>
      <c r="AQ408" s="20"/>
      <c r="AR408" s="20"/>
      <c r="AS408" s="20"/>
      <c r="AT408" s="20"/>
      <c r="AU408" s="20"/>
      <c r="AV408" s="20"/>
      <c r="AW408" s="20"/>
      <c r="AX408" s="20"/>
      <c r="AY408" s="20"/>
      <c r="AZ408" s="20"/>
      <c r="BA408" s="20"/>
      <c r="BB408" s="20"/>
      <c r="BC408" s="20"/>
      <c r="BD408" s="20"/>
      <c r="BE408" s="20"/>
      <c r="BF408" s="20"/>
      <c r="BG408" s="20"/>
      <c r="BH408" s="20"/>
      <c r="BI408" s="20"/>
      <c r="BJ408" s="20"/>
      <c r="BK408" s="20"/>
      <c r="BL408" s="20"/>
      <c r="BM408" s="20"/>
      <c r="BN408" s="20"/>
      <c r="BO408" s="20"/>
      <c r="BP408" s="20"/>
      <c r="BQ408" s="20"/>
      <c r="BR408" s="20"/>
      <c r="BS408" s="20"/>
      <c r="BT408" s="20"/>
      <c r="BU408" s="20"/>
      <c r="BV408" s="20"/>
      <c r="BW408" s="20"/>
      <c r="BX408" s="20"/>
      <c r="BY408" s="20"/>
      <c r="BZ408" s="20"/>
      <c r="CA408" s="20"/>
      <c r="CB408" s="20"/>
      <c r="CC408" s="20"/>
      <c r="CD408" s="20"/>
      <c r="CE408" s="20"/>
      <c r="CF408" s="20"/>
      <c r="CG408" s="20"/>
      <c r="CH408" s="20"/>
      <c r="CI408" s="20"/>
      <c r="CJ408" s="20"/>
      <c r="CK408" s="20"/>
      <c r="CL408" s="20"/>
      <c r="CM408" s="20"/>
      <c r="CN408" s="20"/>
      <c r="CO408" s="20"/>
      <c r="CP408" s="20"/>
      <c r="CQ408" s="20"/>
      <c r="CR408" s="20"/>
      <c r="CS408" s="20"/>
      <c r="CT408" s="20"/>
      <c r="CU408" s="20"/>
      <c r="CV408" s="20"/>
      <c r="CW408" s="20"/>
      <c r="CX408" s="20"/>
      <c r="CY408" s="20"/>
      <c r="CZ408" s="20"/>
      <c r="DA408" s="20"/>
      <c r="DB408" s="20"/>
      <c r="DC408" s="20"/>
      <c r="DD408" s="20"/>
      <c r="DE408" s="20"/>
      <c r="DF408" s="20"/>
      <c r="DG408" s="20"/>
      <c r="DH408" s="20"/>
      <c r="DI408" s="20"/>
      <c r="DJ408" s="20"/>
      <c r="DK408" s="20"/>
      <c r="DL408" s="20"/>
      <c r="DM408" s="20"/>
      <c r="DN408" s="20"/>
      <c r="DO408" s="20"/>
      <c r="DP408" s="20"/>
      <c r="DQ408" s="20"/>
      <c r="DR408" s="20"/>
      <c r="DS408" s="20"/>
      <c r="DT408" s="20"/>
      <c r="DU408" s="20"/>
      <c r="DV408" s="20"/>
      <c r="DW408" s="20"/>
      <c r="DX408" s="20"/>
      <c r="DY408" s="20"/>
      <c r="DZ408" s="20"/>
      <c r="EA408" s="20"/>
      <c r="EB408" s="20"/>
      <c r="EC408" s="20"/>
      <c r="ED408" s="20"/>
      <c r="EE408" s="20"/>
      <c r="EF408" s="20"/>
      <c r="EG408" s="20"/>
      <c r="EH408" s="20"/>
      <c r="EI408" s="20"/>
      <c r="EJ408" s="20"/>
      <c r="EK408" s="20"/>
      <c r="EL408" s="20"/>
      <c r="EM408" s="20"/>
      <c r="EN408" s="20"/>
      <c r="EO408" s="20"/>
      <c r="EP408" s="20"/>
      <c r="EQ408" s="20"/>
      <c r="ER408" s="20"/>
      <c r="ES408" s="20"/>
      <c r="ET408" s="20"/>
      <c r="EU408" s="20"/>
      <c r="EV408" s="20"/>
      <c r="EW408" s="20"/>
      <c r="EX408" s="20"/>
      <c r="EY408" s="20"/>
      <c r="EZ408" s="20"/>
      <c r="FA408" s="20"/>
      <c r="FB408" s="20"/>
      <c r="FC408" s="20"/>
      <c r="FD408" s="20"/>
      <c r="FE408" s="20"/>
      <c r="FF408" s="20"/>
      <c r="FG408" s="20"/>
      <c r="FH408" s="20"/>
      <c r="FI408" s="20"/>
      <c r="FJ408" s="20"/>
      <c r="FK408" s="20"/>
      <c r="FL408" s="20"/>
      <c r="FM408" s="20"/>
      <c r="FN408" s="20"/>
      <c r="FO408" s="20"/>
      <c r="FP408" s="20"/>
      <c r="FQ408" s="20"/>
      <c r="FR408" s="20"/>
      <c r="FS408" s="20"/>
      <c r="FT408" s="20"/>
      <c r="FU408" s="20"/>
      <c r="FV408" s="20"/>
      <c r="FW408" s="20"/>
      <c r="FX408" s="20"/>
      <c r="FY408" s="20"/>
      <c r="FZ408" s="20"/>
      <c r="GA408" s="20"/>
      <c r="GB408" s="20"/>
      <c r="GC408" s="20"/>
      <c r="GD408" s="20"/>
      <c r="GE408" s="20"/>
      <c r="GF408" s="20"/>
      <c r="GG408" s="20"/>
      <c r="GH408" s="20"/>
      <c r="GI408" s="20"/>
      <c r="GJ408" s="20"/>
      <c r="GK408" s="20"/>
      <c r="GL408" s="20"/>
      <c r="GM408" s="20"/>
      <c r="GN408" s="20"/>
      <c r="GO408" s="20"/>
      <c r="GP408" s="20"/>
      <c r="GQ408" s="20"/>
      <c r="GR408" s="20"/>
      <c r="GS408" s="20"/>
      <c r="GT408" s="20"/>
      <c r="GU408" s="20"/>
      <c r="GV408" s="20"/>
      <c r="GW408" s="20"/>
      <c r="GX408" s="20"/>
      <c r="GY408" s="20"/>
      <c r="GZ408" s="20"/>
      <c r="HA408" s="20"/>
      <c r="HB408" s="20"/>
      <c r="HC408" s="20"/>
      <c r="HD408" s="20"/>
      <c r="HE408" s="20"/>
      <c r="HF408" s="20"/>
      <c r="HG408" s="20"/>
      <c r="HH408" s="20"/>
      <c r="HI408" s="20"/>
      <c r="HJ408" s="20"/>
      <c r="HK408" s="20"/>
      <c r="HL408" s="20"/>
      <c r="HM408" s="20"/>
      <c r="HN408" s="20"/>
      <c r="HO408" s="20"/>
      <c r="HP408" s="20"/>
      <c r="HQ408" s="20"/>
      <c r="HR408" s="20"/>
      <c r="HS408" s="20"/>
      <c r="HT408" s="20"/>
      <c r="HU408" s="20"/>
      <c r="HV408" s="20"/>
      <c r="HW408" s="20"/>
      <c r="HX408" s="20"/>
      <c r="HY408" s="20"/>
      <c r="HZ408" s="20"/>
      <c r="IA408" s="20"/>
      <c r="IB408" s="20"/>
      <c r="IC408" s="20"/>
      <c r="ID408" s="20"/>
      <c r="IE408" s="20"/>
      <c r="IF408" s="20"/>
      <c r="IG408" s="20"/>
      <c r="IH408" s="20"/>
      <c r="II408" s="20"/>
      <c r="IJ408" s="20"/>
    </row>
    <row r="409" spans="1:244" ht="138" customHeight="1" x14ac:dyDescent="0.2">
      <c r="A409" s="38" t="s">
        <v>406</v>
      </c>
      <c r="B409" s="11" t="s">
        <v>407</v>
      </c>
      <c r="C409" s="15"/>
      <c r="D409" s="15"/>
      <c r="E409" s="16">
        <f t="shared" si="67"/>
        <v>13904</v>
      </c>
      <c r="F409" s="17">
        <f>F410</f>
        <v>0</v>
      </c>
      <c r="G409" s="16">
        <f>G410</f>
        <v>13904</v>
      </c>
      <c r="H409" s="16">
        <f t="shared" si="68"/>
        <v>14460</v>
      </c>
      <c r="I409" s="17">
        <f>I410</f>
        <v>0</v>
      </c>
      <c r="J409" s="16">
        <f>J410</f>
        <v>14460</v>
      </c>
    </row>
    <row r="410" spans="1:244" ht="106.15" customHeight="1" x14ac:dyDescent="0.2">
      <c r="A410" s="53" t="s">
        <v>897</v>
      </c>
      <c r="B410" s="15" t="s">
        <v>408</v>
      </c>
      <c r="C410" s="15"/>
      <c r="D410" s="15"/>
      <c r="E410" s="18">
        <f t="shared" si="67"/>
        <v>13904</v>
      </c>
      <c r="F410" s="19">
        <f>F411+F412</f>
        <v>0</v>
      </c>
      <c r="G410" s="18">
        <f>G411+G412</f>
        <v>13904</v>
      </c>
      <c r="H410" s="18">
        <f t="shared" si="68"/>
        <v>14460</v>
      </c>
      <c r="I410" s="19">
        <f>I411+I412</f>
        <v>0</v>
      </c>
      <c r="J410" s="18">
        <f>J411+J412</f>
        <v>14460</v>
      </c>
    </row>
    <row r="411" spans="1:244" ht="65.25" customHeight="1" x14ac:dyDescent="0.2">
      <c r="A411" s="15" t="s">
        <v>23</v>
      </c>
      <c r="B411" s="15" t="s">
        <v>408</v>
      </c>
      <c r="C411" s="15" t="s">
        <v>16</v>
      </c>
      <c r="D411" s="15" t="s">
        <v>11</v>
      </c>
      <c r="E411" s="18">
        <f t="shared" si="67"/>
        <v>205</v>
      </c>
      <c r="F411" s="18"/>
      <c r="G411" s="18">
        <v>205</v>
      </c>
      <c r="H411" s="18">
        <f t="shared" si="68"/>
        <v>214</v>
      </c>
      <c r="I411" s="18"/>
      <c r="J411" s="18">
        <v>214</v>
      </c>
    </row>
    <row r="412" spans="1:244" ht="52.5" customHeight="1" x14ac:dyDescent="0.2">
      <c r="A412" s="36" t="s">
        <v>30</v>
      </c>
      <c r="B412" s="15" t="s">
        <v>408</v>
      </c>
      <c r="C412" s="15" t="s">
        <v>19</v>
      </c>
      <c r="D412" s="15" t="s">
        <v>11</v>
      </c>
      <c r="E412" s="18">
        <f t="shared" si="67"/>
        <v>13699</v>
      </c>
      <c r="F412" s="18"/>
      <c r="G412" s="18">
        <v>13699</v>
      </c>
      <c r="H412" s="18">
        <f t="shared" si="68"/>
        <v>14246</v>
      </c>
      <c r="I412" s="18"/>
      <c r="J412" s="18">
        <v>14246</v>
      </c>
    </row>
    <row r="413" spans="1:244" ht="108.75" customHeight="1" x14ac:dyDescent="0.2">
      <c r="A413" s="38" t="s">
        <v>764</v>
      </c>
      <c r="B413" s="11" t="s">
        <v>409</v>
      </c>
      <c r="C413" s="15"/>
      <c r="D413" s="15"/>
      <c r="E413" s="16">
        <f t="shared" si="67"/>
        <v>15868</v>
      </c>
      <c r="F413" s="17">
        <f>F414</f>
        <v>0</v>
      </c>
      <c r="G413" s="16">
        <f>G414</f>
        <v>15868</v>
      </c>
      <c r="H413" s="16">
        <f t="shared" si="68"/>
        <v>16503</v>
      </c>
      <c r="I413" s="17">
        <f>I414</f>
        <v>0</v>
      </c>
      <c r="J413" s="16">
        <f>J414</f>
        <v>16503</v>
      </c>
      <c r="K413" s="20"/>
      <c r="L413" s="20"/>
      <c r="M413" s="20"/>
      <c r="N413" s="20"/>
      <c r="O413" s="20"/>
      <c r="P413" s="20"/>
      <c r="Q413" s="20"/>
      <c r="R413" s="20"/>
      <c r="S413" s="20"/>
      <c r="T413" s="20"/>
      <c r="U413" s="20"/>
      <c r="V413" s="20"/>
      <c r="W413" s="20"/>
      <c r="X413" s="20"/>
      <c r="Y413" s="20"/>
      <c r="Z413" s="20"/>
      <c r="AA413" s="20"/>
      <c r="AB413" s="20"/>
      <c r="AC413" s="20"/>
      <c r="AD413" s="20"/>
      <c r="AE413" s="20"/>
      <c r="AF413" s="20"/>
      <c r="AG413" s="20"/>
      <c r="AH413" s="20"/>
      <c r="AI413" s="20"/>
      <c r="AJ413" s="20"/>
      <c r="AK413" s="20"/>
      <c r="AL413" s="20"/>
      <c r="AM413" s="20"/>
      <c r="AN413" s="20"/>
      <c r="AO413" s="20"/>
      <c r="AP413" s="20"/>
      <c r="AQ413" s="20"/>
      <c r="AR413" s="20"/>
      <c r="AS413" s="20"/>
      <c r="AT413" s="20"/>
      <c r="AU413" s="20"/>
      <c r="AV413" s="20"/>
      <c r="AW413" s="20"/>
      <c r="AX413" s="20"/>
      <c r="AY413" s="20"/>
      <c r="AZ413" s="20"/>
      <c r="BA413" s="20"/>
      <c r="BB413" s="20"/>
      <c r="BC413" s="20"/>
      <c r="BD413" s="20"/>
      <c r="BE413" s="20"/>
      <c r="BF413" s="20"/>
      <c r="BG413" s="20"/>
      <c r="BH413" s="20"/>
      <c r="BI413" s="20"/>
      <c r="BJ413" s="20"/>
      <c r="BK413" s="20"/>
      <c r="BL413" s="20"/>
      <c r="BM413" s="20"/>
      <c r="BN413" s="20"/>
      <c r="BO413" s="20"/>
      <c r="BP413" s="20"/>
      <c r="BQ413" s="20"/>
      <c r="BR413" s="20"/>
      <c r="BS413" s="20"/>
      <c r="BT413" s="20"/>
      <c r="BU413" s="20"/>
      <c r="BV413" s="20"/>
      <c r="BW413" s="20"/>
      <c r="BX413" s="20"/>
      <c r="BY413" s="20"/>
      <c r="BZ413" s="20"/>
      <c r="CA413" s="20"/>
      <c r="CB413" s="20"/>
      <c r="CC413" s="20"/>
      <c r="CD413" s="20"/>
      <c r="CE413" s="20"/>
      <c r="CF413" s="20"/>
      <c r="CG413" s="20"/>
      <c r="CH413" s="20"/>
      <c r="CI413" s="20"/>
      <c r="CJ413" s="20"/>
      <c r="CK413" s="20"/>
      <c r="CL413" s="20"/>
      <c r="CM413" s="20"/>
      <c r="CN413" s="20"/>
      <c r="CO413" s="20"/>
      <c r="CP413" s="20"/>
      <c r="CQ413" s="20"/>
      <c r="CR413" s="20"/>
      <c r="CS413" s="20"/>
      <c r="CT413" s="20"/>
      <c r="CU413" s="20"/>
      <c r="CV413" s="20"/>
      <c r="CW413" s="20"/>
      <c r="CX413" s="20"/>
      <c r="CY413" s="20"/>
      <c r="CZ413" s="20"/>
      <c r="DA413" s="20"/>
      <c r="DB413" s="20"/>
      <c r="DC413" s="20"/>
      <c r="DD413" s="20"/>
      <c r="DE413" s="20"/>
      <c r="DF413" s="20"/>
      <c r="DG413" s="20"/>
      <c r="DH413" s="20"/>
      <c r="DI413" s="20"/>
      <c r="DJ413" s="20"/>
      <c r="DK413" s="20"/>
      <c r="DL413" s="20"/>
      <c r="DM413" s="20"/>
      <c r="DN413" s="20"/>
      <c r="DO413" s="20"/>
      <c r="DP413" s="20"/>
      <c r="DQ413" s="20"/>
      <c r="DR413" s="20"/>
      <c r="DS413" s="20"/>
      <c r="DT413" s="20"/>
      <c r="DU413" s="20"/>
      <c r="DV413" s="20"/>
      <c r="DW413" s="20"/>
      <c r="DX413" s="20"/>
      <c r="DY413" s="20"/>
      <c r="DZ413" s="20"/>
      <c r="EA413" s="20"/>
      <c r="EB413" s="20"/>
      <c r="EC413" s="20"/>
      <c r="ED413" s="20"/>
      <c r="EE413" s="20"/>
      <c r="EF413" s="20"/>
      <c r="EG413" s="20"/>
      <c r="EH413" s="20"/>
      <c r="EI413" s="20"/>
      <c r="EJ413" s="20"/>
      <c r="EK413" s="20"/>
      <c r="EL413" s="20"/>
      <c r="EM413" s="20"/>
      <c r="EN413" s="20"/>
      <c r="EO413" s="20"/>
      <c r="EP413" s="20"/>
      <c r="EQ413" s="20"/>
      <c r="ER413" s="20"/>
      <c r="ES413" s="20"/>
      <c r="ET413" s="20"/>
      <c r="EU413" s="20"/>
      <c r="EV413" s="20"/>
      <c r="EW413" s="20"/>
      <c r="EX413" s="20"/>
      <c r="EY413" s="20"/>
      <c r="EZ413" s="20"/>
      <c r="FA413" s="20"/>
      <c r="FB413" s="20"/>
      <c r="FC413" s="20"/>
      <c r="FD413" s="20"/>
      <c r="FE413" s="20"/>
      <c r="FF413" s="20"/>
      <c r="FG413" s="20"/>
      <c r="FH413" s="20"/>
      <c r="FI413" s="20"/>
      <c r="FJ413" s="20"/>
      <c r="FK413" s="20"/>
      <c r="FL413" s="20"/>
      <c r="FM413" s="20"/>
      <c r="FN413" s="20"/>
      <c r="FO413" s="20"/>
      <c r="FP413" s="20"/>
      <c r="FQ413" s="20"/>
      <c r="FR413" s="20"/>
      <c r="FS413" s="20"/>
      <c r="FT413" s="20"/>
      <c r="FU413" s="20"/>
      <c r="FV413" s="20"/>
      <c r="FW413" s="20"/>
      <c r="FX413" s="20"/>
      <c r="FY413" s="20"/>
      <c r="FZ413" s="20"/>
      <c r="GA413" s="20"/>
      <c r="GB413" s="20"/>
      <c r="GC413" s="20"/>
      <c r="GD413" s="20"/>
      <c r="GE413" s="20"/>
      <c r="GF413" s="20"/>
      <c r="GG413" s="20"/>
      <c r="GH413" s="20"/>
      <c r="GI413" s="20"/>
      <c r="GJ413" s="20"/>
      <c r="GK413" s="20"/>
      <c r="GL413" s="20"/>
      <c r="GM413" s="20"/>
      <c r="GN413" s="20"/>
      <c r="GO413" s="20"/>
      <c r="GP413" s="20"/>
      <c r="GQ413" s="20"/>
      <c r="GR413" s="20"/>
      <c r="GS413" s="20"/>
      <c r="GT413" s="20"/>
      <c r="GU413" s="20"/>
      <c r="GV413" s="20"/>
      <c r="GW413" s="20"/>
      <c r="GX413" s="20"/>
      <c r="GY413" s="20"/>
      <c r="GZ413" s="20"/>
      <c r="HA413" s="20"/>
      <c r="HB413" s="20"/>
      <c r="HC413" s="20"/>
      <c r="HD413" s="20"/>
      <c r="HE413" s="20"/>
      <c r="HF413" s="20"/>
      <c r="HG413" s="20"/>
      <c r="HH413" s="20"/>
      <c r="HI413" s="20"/>
      <c r="HJ413" s="20"/>
      <c r="HK413" s="20"/>
      <c r="HL413" s="20"/>
      <c r="HM413" s="20"/>
      <c r="HN413" s="20"/>
      <c r="HO413" s="20"/>
      <c r="HP413" s="20"/>
      <c r="HQ413" s="20"/>
      <c r="HR413" s="20"/>
      <c r="HS413" s="20"/>
      <c r="HT413" s="20"/>
      <c r="HU413" s="20"/>
      <c r="HV413" s="20"/>
      <c r="HW413" s="20"/>
      <c r="HX413" s="20"/>
      <c r="HY413" s="20"/>
      <c r="HZ413" s="20"/>
      <c r="IA413" s="20"/>
      <c r="IB413" s="20"/>
      <c r="IC413" s="20"/>
      <c r="ID413" s="20"/>
      <c r="IE413" s="20"/>
      <c r="IF413" s="20"/>
      <c r="IG413" s="20"/>
      <c r="IH413" s="20"/>
      <c r="II413" s="20"/>
      <c r="IJ413" s="20"/>
    </row>
    <row r="414" spans="1:244" ht="84.6" customHeight="1" x14ac:dyDescent="0.2">
      <c r="A414" s="36" t="s">
        <v>898</v>
      </c>
      <c r="B414" s="15" t="s">
        <v>410</v>
      </c>
      <c r="C414" s="15"/>
      <c r="D414" s="15"/>
      <c r="E414" s="18">
        <f t="shared" si="67"/>
        <v>15868</v>
      </c>
      <c r="F414" s="19">
        <f>F415+F416</f>
        <v>0</v>
      </c>
      <c r="G414" s="18">
        <f>G415+G416</f>
        <v>15868</v>
      </c>
      <c r="H414" s="18">
        <f t="shared" si="68"/>
        <v>16503</v>
      </c>
      <c r="I414" s="19">
        <f>I415+I416</f>
        <v>0</v>
      </c>
      <c r="J414" s="18">
        <f>J415+J416</f>
        <v>16503</v>
      </c>
      <c r="K414" s="20"/>
      <c r="L414" s="20"/>
      <c r="M414" s="20"/>
      <c r="N414" s="20"/>
      <c r="O414" s="20"/>
      <c r="P414" s="20"/>
      <c r="Q414" s="20"/>
      <c r="R414" s="20"/>
      <c r="S414" s="20"/>
      <c r="T414" s="20"/>
      <c r="U414" s="20"/>
      <c r="V414" s="20"/>
      <c r="W414" s="20"/>
      <c r="X414" s="20"/>
      <c r="Y414" s="20"/>
      <c r="Z414" s="20"/>
      <c r="AA414" s="20"/>
      <c r="AB414" s="20"/>
      <c r="AC414" s="20"/>
      <c r="AD414" s="20"/>
      <c r="AE414" s="20"/>
      <c r="AF414" s="20"/>
      <c r="AG414" s="20"/>
      <c r="AH414" s="20"/>
      <c r="AI414" s="20"/>
      <c r="AJ414" s="20"/>
      <c r="AK414" s="20"/>
      <c r="AL414" s="20"/>
      <c r="AM414" s="20"/>
      <c r="AN414" s="20"/>
      <c r="AO414" s="20"/>
      <c r="AP414" s="20"/>
      <c r="AQ414" s="20"/>
      <c r="AR414" s="20"/>
      <c r="AS414" s="20"/>
      <c r="AT414" s="20"/>
      <c r="AU414" s="20"/>
      <c r="AV414" s="20"/>
      <c r="AW414" s="20"/>
      <c r="AX414" s="20"/>
      <c r="AY414" s="20"/>
      <c r="AZ414" s="20"/>
      <c r="BA414" s="20"/>
      <c r="BB414" s="20"/>
      <c r="BC414" s="20"/>
      <c r="BD414" s="20"/>
      <c r="BE414" s="20"/>
      <c r="BF414" s="20"/>
      <c r="BG414" s="20"/>
      <c r="BH414" s="20"/>
      <c r="BI414" s="20"/>
      <c r="BJ414" s="20"/>
      <c r="BK414" s="20"/>
      <c r="BL414" s="20"/>
      <c r="BM414" s="20"/>
      <c r="BN414" s="20"/>
      <c r="BO414" s="20"/>
      <c r="BP414" s="20"/>
      <c r="BQ414" s="20"/>
      <c r="BR414" s="20"/>
      <c r="BS414" s="20"/>
      <c r="BT414" s="20"/>
      <c r="BU414" s="20"/>
      <c r="BV414" s="20"/>
      <c r="BW414" s="20"/>
      <c r="BX414" s="20"/>
      <c r="BY414" s="20"/>
      <c r="BZ414" s="20"/>
      <c r="CA414" s="20"/>
      <c r="CB414" s="20"/>
      <c r="CC414" s="20"/>
      <c r="CD414" s="20"/>
      <c r="CE414" s="20"/>
      <c r="CF414" s="20"/>
      <c r="CG414" s="20"/>
      <c r="CH414" s="20"/>
      <c r="CI414" s="20"/>
      <c r="CJ414" s="20"/>
      <c r="CK414" s="20"/>
      <c r="CL414" s="20"/>
      <c r="CM414" s="20"/>
      <c r="CN414" s="20"/>
      <c r="CO414" s="20"/>
      <c r="CP414" s="20"/>
      <c r="CQ414" s="20"/>
      <c r="CR414" s="20"/>
      <c r="CS414" s="20"/>
      <c r="CT414" s="20"/>
      <c r="CU414" s="20"/>
      <c r="CV414" s="20"/>
      <c r="CW414" s="20"/>
      <c r="CX414" s="20"/>
      <c r="CY414" s="20"/>
      <c r="CZ414" s="20"/>
      <c r="DA414" s="20"/>
      <c r="DB414" s="20"/>
      <c r="DC414" s="20"/>
      <c r="DD414" s="20"/>
      <c r="DE414" s="20"/>
      <c r="DF414" s="20"/>
      <c r="DG414" s="20"/>
      <c r="DH414" s="20"/>
      <c r="DI414" s="20"/>
      <c r="DJ414" s="20"/>
      <c r="DK414" s="20"/>
      <c r="DL414" s="20"/>
      <c r="DM414" s="20"/>
      <c r="DN414" s="20"/>
      <c r="DO414" s="20"/>
      <c r="DP414" s="20"/>
      <c r="DQ414" s="20"/>
      <c r="DR414" s="20"/>
      <c r="DS414" s="20"/>
      <c r="DT414" s="20"/>
      <c r="DU414" s="20"/>
      <c r="DV414" s="20"/>
      <c r="DW414" s="20"/>
      <c r="DX414" s="20"/>
      <c r="DY414" s="20"/>
      <c r="DZ414" s="20"/>
      <c r="EA414" s="20"/>
      <c r="EB414" s="20"/>
      <c r="EC414" s="20"/>
      <c r="ED414" s="20"/>
      <c r="EE414" s="20"/>
      <c r="EF414" s="20"/>
      <c r="EG414" s="20"/>
      <c r="EH414" s="20"/>
      <c r="EI414" s="20"/>
      <c r="EJ414" s="20"/>
      <c r="EK414" s="20"/>
      <c r="EL414" s="20"/>
      <c r="EM414" s="20"/>
      <c r="EN414" s="20"/>
      <c r="EO414" s="20"/>
      <c r="EP414" s="20"/>
      <c r="EQ414" s="20"/>
      <c r="ER414" s="20"/>
      <c r="ES414" s="20"/>
      <c r="ET414" s="20"/>
      <c r="EU414" s="20"/>
      <c r="EV414" s="20"/>
      <c r="EW414" s="20"/>
      <c r="EX414" s="20"/>
      <c r="EY414" s="20"/>
      <c r="EZ414" s="20"/>
      <c r="FA414" s="20"/>
      <c r="FB414" s="20"/>
      <c r="FC414" s="20"/>
      <c r="FD414" s="20"/>
      <c r="FE414" s="20"/>
      <c r="FF414" s="20"/>
      <c r="FG414" s="20"/>
      <c r="FH414" s="20"/>
      <c r="FI414" s="20"/>
      <c r="FJ414" s="20"/>
      <c r="FK414" s="20"/>
      <c r="FL414" s="20"/>
      <c r="FM414" s="20"/>
      <c r="FN414" s="20"/>
      <c r="FO414" s="20"/>
      <c r="FP414" s="20"/>
      <c r="FQ414" s="20"/>
      <c r="FR414" s="20"/>
      <c r="FS414" s="20"/>
      <c r="FT414" s="20"/>
      <c r="FU414" s="20"/>
      <c r="FV414" s="20"/>
      <c r="FW414" s="20"/>
      <c r="FX414" s="20"/>
      <c r="FY414" s="20"/>
      <c r="FZ414" s="20"/>
      <c r="GA414" s="20"/>
      <c r="GB414" s="20"/>
      <c r="GC414" s="20"/>
      <c r="GD414" s="20"/>
      <c r="GE414" s="20"/>
      <c r="GF414" s="20"/>
      <c r="GG414" s="20"/>
      <c r="GH414" s="20"/>
      <c r="GI414" s="20"/>
      <c r="GJ414" s="20"/>
      <c r="GK414" s="20"/>
      <c r="GL414" s="20"/>
      <c r="GM414" s="20"/>
      <c r="GN414" s="20"/>
      <c r="GO414" s="20"/>
      <c r="GP414" s="20"/>
      <c r="GQ414" s="20"/>
      <c r="GR414" s="20"/>
      <c r="GS414" s="20"/>
      <c r="GT414" s="20"/>
      <c r="GU414" s="20"/>
      <c r="GV414" s="20"/>
      <c r="GW414" s="20"/>
      <c r="GX414" s="20"/>
      <c r="GY414" s="20"/>
      <c r="GZ414" s="20"/>
      <c r="HA414" s="20"/>
      <c r="HB414" s="20"/>
      <c r="HC414" s="20"/>
      <c r="HD414" s="20"/>
      <c r="HE414" s="20"/>
      <c r="HF414" s="20"/>
      <c r="HG414" s="20"/>
      <c r="HH414" s="20"/>
      <c r="HI414" s="20"/>
      <c r="HJ414" s="20"/>
      <c r="HK414" s="20"/>
      <c r="HL414" s="20"/>
      <c r="HM414" s="20"/>
      <c r="HN414" s="20"/>
      <c r="HO414" s="20"/>
      <c r="HP414" s="20"/>
      <c r="HQ414" s="20"/>
      <c r="HR414" s="20"/>
      <c r="HS414" s="20"/>
      <c r="HT414" s="20"/>
      <c r="HU414" s="20"/>
      <c r="HV414" s="20"/>
      <c r="HW414" s="20"/>
      <c r="HX414" s="20"/>
      <c r="HY414" s="20"/>
      <c r="HZ414" s="20"/>
      <c r="IA414" s="20"/>
      <c r="IB414" s="20"/>
      <c r="IC414" s="20"/>
      <c r="ID414" s="20"/>
      <c r="IE414" s="20"/>
      <c r="IF414" s="20"/>
      <c r="IG414" s="20"/>
      <c r="IH414" s="20"/>
      <c r="II414" s="20"/>
      <c r="IJ414" s="20"/>
    </row>
    <row r="415" spans="1:244" ht="67.5" customHeight="1" x14ac:dyDescent="0.2">
      <c r="A415" s="15" t="s">
        <v>23</v>
      </c>
      <c r="B415" s="15" t="s">
        <v>410</v>
      </c>
      <c r="C415" s="15" t="s">
        <v>16</v>
      </c>
      <c r="D415" s="15" t="s">
        <v>11</v>
      </c>
      <c r="E415" s="18">
        <f t="shared" si="67"/>
        <v>235</v>
      </c>
      <c r="F415" s="18"/>
      <c r="G415" s="18">
        <v>235</v>
      </c>
      <c r="H415" s="18">
        <f t="shared" si="68"/>
        <v>244</v>
      </c>
      <c r="I415" s="18"/>
      <c r="J415" s="18">
        <v>244</v>
      </c>
      <c r="K415" s="27"/>
      <c r="L415" s="20"/>
      <c r="M415" s="20"/>
      <c r="N415" s="20"/>
      <c r="O415" s="20"/>
      <c r="P415" s="20"/>
      <c r="Q415" s="20"/>
      <c r="R415" s="20"/>
      <c r="S415" s="20"/>
      <c r="T415" s="20"/>
      <c r="U415" s="20"/>
      <c r="V415" s="20"/>
      <c r="W415" s="20"/>
      <c r="X415" s="20"/>
      <c r="Y415" s="20"/>
      <c r="Z415" s="20"/>
      <c r="AA415" s="20"/>
      <c r="AB415" s="20"/>
      <c r="AC415" s="20"/>
      <c r="AD415" s="20"/>
      <c r="AE415" s="20"/>
      <c r="AF415" s="20"/>
      <c r="AG415" s="20"/>
      <c r="AH415" s="20"/>
      <c r="AI415" s="20"/>
      <c r="AJ415" s="20"/>
      <c r="AK415" s="20"/>
      <c r="AL415" s="20"/>
      <c r="AM415" s="20"/>
      <c r="AN415" s="20"/>
      <c r="AO415" s="20"/>
      <c r="AP415" s="20"/>
      <c r="AQ415" s="20"/>
      <c r="AR415" s="20"/>
      <c r="AS415" s="20"/>
      <c r="AT415" s="20"/>
      <c r="AU415" s="20"/>
      <c r="AV415" s="20"/>
      <c r="AW415" s="20"/>
      <c r="AX415" s="20"/>
      <c r="AY415" s="20"/>
      <c r="AZ415" s="20"/>
      <c r="BA415" s="20"/>
      <c r="BB415" s="20"/>
      <c r="BC415" s="20"/>
      <c r="BD415" s="20"/>
      <c r="BE415" s="20"/>
      <c r="BF415" s="20"/>
      <c r="BG415" s="20"/>
      <c r="BH415" s="20"/>
      <c r="BI415" s="20"/>
      <c r="BJ415" s="20"/>
      <c r="BK415" s="20"/>
      <c r="BL415" s="20"/>
      <c r="BM415" s="20"/>
      <c r="BN415" s="20"/>
      <c r="BO415" s="20"/>
      <c r="BP415" s="20"/>
      <c r="BQ415" s="20"/>
      <c r="BR415" s="20"/>
      <c r="BS415" s="20"/>
      <c r="BT415" s="20"/>
      <c r="BU415" s="20"/>
      <c r="BV415" s="20"/>
      <c r="BW415" s="20"/>
      <c r="BX415" s="20"/>
      <c r="BY415" s="20"/>
      <c r="BZ415" s="20"/>
      <c r="CA415" s="20"/>
      <c r="CB415" s="20"/>
      <c r="CC415" s="20"/>
      <c r="CD415" s="20"/>
      <c r="CE415" s="20"/>
      <c r="CF415" s="20"/>
      <c r="CG415" s="20"/>
      <c r="CH415" s="20"/>
      <c r="CI415" s="20"/>
      <c r="CJ415" s="20"/>
      <c r="CK415" s="20"/>
      <c r="CL415" s="20"/>
      <c r="CM415" s="20"/>
      <c r="CN415" s="20"/>
      <c r="CO415" s="20"/>
      <c r="CP415" s="20"/>
      <c r="CQ415" s="20"/>
      <c r="CR415" s="20"/>
      <c r="CS415" s="20"/>
      <c r="CT415" s="20"/>
      <c r="CU415" s="20"/>
      <c r="CV415" s="20"/>
      <c r="CW415" s="20"/>
      <c r="CX415" s="20"/>
      <c r="CY415" s="20"/>
      <c r="CZ415" s="20"/>
      <c r="DA415" s="20"/>
      <c r="DB415" s="20"/>
      <c r="DC415" s="20"/>
      <c r="DD415" s="20"/>
      <c r="DE415" s="20"/>
      <c r="DF415" s="20"/>
      <c r="DG415" s="20"/>
      <c r="DH415" s="20"/>
      <c r="DI415" s="20"/>
      <c r="DJ415" s="20"/>
      <c r="DK415" s="20"/>
      <c r="DL415" s="20"/>
      <c r="DM415" s="20"/>
      <c r="DN415" s="20"/>
      <c r="DO415" s="20"/>
      <c r="DP415" s="20"/>
      <c r="DQ415" s="20"/>
      <c r="DR415" s="20"/>
      <c r="DS415" s="20"/>
      <c r="DT415" s="20"/>
      <c r="DU415" s="20"/>
      <c r="DV415" s="20"/>
      <c r="DW415" s="20"/>
      <c r="DX415" s="20"/>
      <c r="DY415" s="20"/>
      <c r="DZ415" s="20"/>
      <c r="EA415" s="20"/>
      <c r="EB415" s="20"/>
      <c r="EC415" s="20"/>
      <c r="ED415" s="20"/>
      <c r="EE415" s="20"/>
      <c r="EF415" s="20"/>
      <c r="EG415" s="20"/>
      <c r="EH415" s="20"/>
      <c r="EI415" s="20"/>
      <c r="EJ415" s="20"/>
      <c r="EK415" s="20"/>
      <c r="EL415" s="20"/>
      <c r="EM415" s="20"/>
      <c r="EN415" s="20"/>
      <c r="EO415" s="20"/>
      <c r="EP415" s="20"/>
      <c r="EQ415" s="20"/>
      <c r="ER415" s="20"/>
      <c r="ES415" s="20"/>
      <c r="ET415" s="20"/>
      <c r="EU415" s="20"/>
      <c r="EV415" s="20"/>
      <c r="EW415" s="20"/>
      <c r="EX415" s="20"/>
      <c r="EY415" s="20"/>
      <c r="EZ415" s="20"/>
      <c r="FA415" s="20"/>
      <c r="FB415" s="20"/>
      <c r="FC415" s="20"/>
      <c r="FD415" s="20"/>
      <c r="FE415" s="20"/>
      <c r="FF415" s="20"/>
      <c r="FG415" s="20"/>
      <c r="FH415" s="20"/>
      <c r="FI415" s="20"/>
      <c r="FJ415" s="20"/>
      <c r="FK415" s="20"/>
      <c r="FL415" s="20"/>
      <c r="FM415" s="20"/>
      <c r="FN415" s="20"/>
      <c r="FO415" s="20"/>
      <c r="FP415" s="20"/>
      <c r="FQ415" s="20"/>
      <c r="FR415" s="20"/>
      <c r="FS415" s="20"/>
      <c r="FT415" s="20"/>
      <c r="FU415" s="20"/>
      <c r="FV415" s="20"/>
      <c r="FW415" s="20"/>
      <c r="FX415" s="20"/>
      <c r="FY415" s="20"/>
      <c r="FZ415" s="20"/>
      <c r="GA415" s="20"/>
      <c r="GB415" s="20"/>
      <c r="GC415" s="20"/>
      <c r="GD415" s="20"/>
      <c r="GE415" s="20"/>
      <c r="GF415" s="20"/>
      <c r="GG415" s="20"/>
      <c r="GH415" s="20"/>
      <c r="GI415" s="20"/>
      <c r="GJ415" s="20"/>
      <c r="GK415" s="20"/>
      <c r="GL415" s="20"/>
      <c r="GM415" s="20"/>
      <c r="GN415" s="20"/>
      <c r="GO415" s="20"/>
      <c r="GP415" s="20"/>
      <c r="GQ415" s="20"/>
      <c r="GR415" s="20"/>
      <c r="GS415" s="20"/>
      <c r="GT415" s="20"/>
      <c r="GU415" s="20"/>
      <c r="GV415" s="20"/>
      <c r="GW415" s="20"/>
      <c r="GX415" s="20"/>
      <c r="GY415" s="20"/>
      <c r="GZ415" s="20"/>
      <c r="HA415" s="20"/>
      <c r="HB415" s="20"/>
      <c r="HC415" s="20"/>
      <c r="HD415" s="20"/>
      <c r="HE415" s="20"/>
      <c r="HF415" s="20"/>
      <c r="HG415" s="20"/>
      <c r="HH415" s="20"/>
      <c r="HI415" s="20"/>
      <c r="HJ415" s="20"/>
      <c r="HK415" s="20"/>
      <c r="HL415" s="20"/>
      <c r="HM415" s="20"/>
      <c r="HN415" s="20"/>
      <c r="HO415" s="20"/>
      <c r="HP415" s="20"/>
      <c r="HQ415" s="20"/>
      <c r="HR415" s="20"/>
      <c r="HS415" s="20"/>
      <c r="HT415" s="20"/>
      <c r="HU415" s="20"/>
      <c r="HV415" s="20"/>
      <c r="HW415" s="20"/>
      <c r="HX415" s="20"/>
      <c r="HY415" s="20"/>
      <c r="HZ415" s="20"/>
      <c r="IA415" s="20"/>
      <c r="IB415" s="20"/>
      <c r="IC415" s="20"/>
      <c r="ID415" s="20"/>
      <c r="IE415" s="20"/>
      <c r="IF415" s="20"/>
      <c r="IG415" s="20"/>
      <c r="IH415" s="20"/>
      <c r="II415" s="20"/>
      <c r="IJ415" s="20"/>
    </row>
    <row r="416" spans="1:244" ht="48.75" customHeight="1" x14ac:dyDescent="0.2">
      <c r="A416" s="36" t="s">
        <v>30</v>
      </c>
      <c r="B416" s="15" t="s">
        <v>410</v>
      </c>
      <c r="C416" s="15" t="s">
        <v>19</v>
      </c>
      <c r="D416" s="15" t="s">
        <v>11</v>
      </c>
      <c r="E416" s="18">
        <f t="shared" si="67"/>
        <v>15633</v>
      </c>
      <c r="F416" s="18"/>
      <c r="G416" s="18">
        <v>15633</v>
      </c>
      <c r="H416" s="18">
        <f t="shared" si="68"/>
        <v>16259</v>
      </c>
      <c r="I416" s="18"/>
      <c r="J416" s="18">
        <v>16259</v>
      </c>
      <c r="K416" s="27"/>
      <c r="L416" s="20"/>
      <c r="M416" s="20"/>
      <c r="N416" s="20"/>
      <c r="O416" s="20"/>
      <c r="P416" s="20"/>
      <c r="Q416" s="20"/>
      <c r="R416" s="20"/>
      <c r="S416" s="20"/>
      <c r="T416" s="20"/>
      <c r="U416" s="20"/>
      <c r="V416" s="20"/>
      <c r="W416" s="20"/>
      <c r="X416" s="20"/>
      <c r="Y416" s="20"/>
      <c r="Z416" s="20"/>
      <c r="AA416" s="20"/>
      <c r="AB416" s="20"/>
      <c r="AC416" s="20"/>
      <c r="AD416" s="20"/>
      <c r="AE416" s="20"/>
      <c r="AF416" s="20"/>
      <c r="AG416" s="20"/>
      <c r="AH416" s="20"/>
      <c r="AI416" s="20"/>
      <c r="AJ416" s="20"/>
      <c r="AK416" s="20"/>
      <c r="AL416" s="20"/>
      <c r="AM416" s="20"/>
      <c r="AN416" s="20"/>
      <c r="AO416" s="20"/>
      <c r="AP416" s="20"/>
      <c r="AQ416" s="20"/>
      <c r="AR416" s="20"/>
      <c r="AS416" s="20"/>
      <c r="AT416" s="20"/>
      <c r="AU416" s="20"/>
      <c r="AV416" s="20"/>
      <c r="AW416" s="20"/>
      <c r="AX416" s="20"/>
      <c r="AY416" s="20"/>
      <c r="AZ416" s="20"/>
      <c r="BA416" s="20"/>
      <c r="BB416" s="20"/>
      <c r="BC416" s="20"/>
      <c r="BD416" s="20"/>
      <c r="BE416" s="20"/>
      <c r="BF416" s="20"/>
      <c r="BG416" s="20"/>
      <c r="BH416" s="20"/>
      <c r="BI416" s="20"/>
      <c r="BJ416" s="20"/>
      <c r="BK416" s="20"/>
      <c r="BL416" s="20"/>
      <c r="BM416" s="20"/>
      <c r="BN416" s="20"/>
      <c r="BO416" s="20"/>
      <c r="BP416" s="20"/>
      <c r="BQ416" s="20"/>
      <c r="BR416" s="20"/>
      <c r="BS416" s="20"/>
      <c r="BT416" s="20"/>
      <c r="BU416" s="20"/>
      <c r="BV416" s="20"/>
      <c r="BW416" s="20"/>
      <c r="BX416" s="20"/>
      <c r="BY416" s="20"/>
      <c r="BZ416" s="20"/>
      <c r="CA416" s="20"/>
      <c r="CB416" s="20"/>
      <c r="CC416" s="20"/>
      <c r="CD416" s="20"/>
      <c r="CE416" s="20"/>
      <c r="CF416" s="20"/>
      <c r="CG416" s="20"/>
      <c r="CH416" s="20"/>
      <c r="CI416" s="20"/>
      <c r="CJ416" s="20"/>
      <c r="CK416" s="20"/>
      <c r="CL416" s="20"/>
      <c r="CM416" s="20"/>
      <c r="CN416" s="20"/>
      <c r="CO416" s="20"/>
      <c r="CP416" s="20"/>
      <c r="CQ416" s="20"/>
      <c r="CR416" s="20"/>
      <c r="CS416" s="20"/>
      <c r="CT416" s="20"/>
      <c r="CU416" s="20"/>
      <c r="CV416" s="20"/>
      <c r="CW416" s="20"/>
      <c r="CX416" s="20"/>
      <c r="CY416" s="20"/>
      <c r="CZ416" s="20"/>
      <c r="DA416" s="20"/>
      <c r="DB416" s="20"/>
      <c r="DC416" s="20"/>
      <c r="DD416" s="20"/>
      <c r="DE416" s="20"/>
      <c r="DF416" s="20"/>
      <c r="DG416" s="20"/>
      <c r="DH416" s="20"/>
      <c r="DI416" s="20"/>
      <c r="DJ416" s="20"/>
      <c r="DK416" s="20"/>
      <c r="DL416" s="20"/>
      <c r="DM416" s="20"/>
      <c r="DN416" s="20"/>
      <c r="DO416" s="20"/>
      <c r="DP416" s="20"/>
      <c r="DQ416" s="20"/>
      <c r="DR416" s="20"/>
      <c r="DS416" s="20"/>
      <c r="DT416" s="20"/>
      <c r="DU416" s="20"/>
      <c r="DV416" s="20"/>
      <c r="DW416" s="20"/>
      <c r="DX416" s="20"/>
      <c r="DY416" s="20"/>
      <c r="DZ416" s="20"/>
      <c r="EA416" s="20"/>
      <c r="EB416" s="20"/>
      <c r="EC416" s="20"/>
      <c r="ED416" s="20"/>
      <c r="EE416" s="20"/>
      <c r="EF416" s="20"/>
      <c r="EG416" s="20"/>
      <c r="EH416" s="20"/>
      <c r="EI416" s="20"/>
      <c r="EJ416" s="20"/>
      <c r="EK416" s="20"/>
      <c r="EL416" s="20"/>
      <c r="EM416" s="20"/>
      <c r="EN416" s="20"/>
      <c r="EO416" s="20"/>
      <c r="EP416" s="20"/>
      <c r="EQ416" s="20"/>
      <c r="ER416" s="20"/>
      <c r="ES416" s="20"/>
      <c r="ET416" s="20"/>
      <c r="EU416" s="20"/>
      <c r="EV416" s="20"/>
      <c r="EW416" s="20"/>
      <c r="EX416" s="20"/>
      <c r="EY416" s="20"/>
      <c r="EZ416" s="20"/>
      <c r="FA416" s="20"/>
      <c r="FB416" s="20"/>
      <c r="FC416" s="20"/>
      <c r="FD416" s="20"/>
      <c r="FE416" s="20"/>
      <c r="FF416" s="20"/>
      <c r="FG416" s="20"/>
      <c r="FH416" s="20"/>
      <c r="FI416" s="20"/>
      <c r="FJ416" s="20"/>
      <c r="FK416" s="20"/>
      <c r="FL416" s="20"/>
      <c r="FM416" s="20"/>
      <c r="FN416" s="20"/>
      <c r="FO416" s="20"/>
      <c r="FP416" s="20"/>
      <c r="FQ416" s="20"/>
      <c r="FR416" s="20"/>
      <c r="FS416" s="20"/>
      <c r="FT416" s="20"/>
      <c r="FU416" s="20"/>
      <c r="FV416" s="20"/>
      <c r="FW416" s="20"/>
      <c r="FX416" s="20"/>
      <c r="FY416" s="20"/>
      <c r="FZ416" s="20"/>
      <c r="GA416" s="20"/>
      <c r="GB416" s="20"/>
      <c r="GC416" s="20"/>
      <c r="GD416" s="20"/>
      <c r="GE416" s="20"/>
      <c r="GF416" s="20"/>
      <c r="GG416" s="20"/>
      <c r="GH416" s="20"/>
      <c r="GI416" s="20"/>
      <c r="GJ416" s="20"/>
      <c r="GK416" s="20"/>
      <c r="GL416" s="20"/>
      <c r="GM416" s="20"/>
      <c r="GN416" s="20"/>
      <c r="GO416" s="20"/>
      <c r="GP416" s="20"/>
      <c r="GQ416" s="20"/>
      <c r="GR416" s="20"/>
      <c r="GS416" s="20"/>
      <c r="GT416" s="20"/>
      <c r="GU416" s="20"/>
      <c r="GV416" s="20"/>
      <c r="GW416" s="20"/>
      <c r="GX416" s="20"/>
      <c r="GY416" s="20"/>
      <c r="GZ416" s="20"/>
      <c r="HA416" s="20"/>
      <c r="HB416" s="20"/>
      <c r="HC416" s="20"/>
      <c r="HD416" s="20"/>
      <c r="HE416" s="20"/>
      <c r="HF416" s="20"/>
      <c r="HG416" s="20"/>
      <c r="HH416" s="20"/>
      <c r="HI416" s="20"/>
      <c r="HJ416" s="20"/>
      <c r="HK416" s="20"/>
      <c r="HL416" s="20"/>
      <c r="HM416" s="20"/>
      <c r="HN416" s="20"/>
      <c r="HO416" s="20"/>
      <c r="HP416" s="20"/>
      <c r="HQ416" s="20"/>
      <c r="HR416" s="20"/>
      <c r="HS416" s="20"/>
      <c r="HT416" s="20"/>
      <c r="HU416" s="20"/>
      <c r="HV416" s="20"/>
      <c r="HW416" s="20"/>
      <c r="HX416" s="20"/>
      <c r="HY416" s="20"/>
      <c r="HZ416" s="20"/>
      <c r="IA416" s="20"/>
      <c r="IB416" s="20"/>
      <c r="IC416" s="20"/>
      <c r="ID416" s="20"/>
      <c r="IE416" s="20"/>
      <c r="IF416" s="20"/>
      <c r="IG416" s="20"/>
      <c r="IH416" s="20"/>
      <c r="II416" s="20"/>
      <c r="IJ416" s="20"/>
    </row>
    <row r="417" spans="1:244" ht="165" customHeight="1" x14ac:dyDescent="0.2">
      <c r="A417" s="38" t="s">
        <v>411</v>
      </c>
      <c r="B417" s="11" t="s">
        <v>412</v>
      </c>
      <c r="C417" s="15"/>
      <c r="D417" s="15"/>
      <c r="E417" s="16">
        <f t="shared" si="67"/>
        <v>37067</v>
      </c>
      <c r="F417" s="17">
        <f>F418</f>
        <v>0</v>
      </c>
      <c r="G417" s="16">
        <f>G418</f>
        <v>37067</v>
      </c>
      <c r="H417" s="16">
        <f t="shared" si="68"/>
        <v>38549</v>
      </c>
      <c r="I417" s="17">
        <f>I418</f>
        <v>0</v>
      </c>
      <c r="J417" s="16">
        <f>J418</f>
        <v>38549</v>
      </c>
    </row>
    <row r="418" spans="1:244" ht="151.5" customHeight="1" x14ac:dyDescent="0.2">
      <c r="A418" s="49" t="s">
        <v>653</v>
      </c>
      <c r="B418" s="15" t="s">
        <v>413</v>
      </c>
      <c r="C418" s="15"/>
      <c r="D418" s="15"/>
      <c r="E418" s="18">
        <f t="shared" si="67"/>
        <v>37067</v>
      </c>
      <c r="F418" s="19">
        <f>F419+F420</f>
        <v>0</v>
      </c>
      <c r="G418" s="18">
        <f>G419+G420</f>
        <v>37067</v>
      </c>
      <c r="H418" s="18">
        <f t="shared" si="68"/>
        <v>38549</v>
      </c>
      <c r="I418" s="19">
        <f>I419+I420</f>
        <v>0</v>
      </c>
      <c r="J418" s="18">
        <f>J419+J420</f>
        <v>38549</v>
      </c>
    </row>
    <row r="419" spans="1:244" ht="69" customHeight="1" x14ac:dyDescent="0.2">
      <c r="A419" s="15" t="s">
        <v>23</v>
      </c>
      <c r="B419" s="15" t="s">
        <v>413</v>
      </c>
      <c r="C419" s="15" t="s">
        <v>16</v>
      </c>
      <c r="D419" s="15" t="s">
        <v>11</v>
      </c>
      <c r="E419" s="18">
        <f t="shared" si="67"/>
        <v>548</v>
      </c>
      <c r="F419" s="18"/>
      <c r="G419" s="18">
        <v>548</v>
      </c>
      <c r="H419" s="18">
        <f t="shared" si="68"/>
        <v>570</v>
      </c>
      <c r="I419" s="18"/>
      <c r="J419" s="18">
        <v>570</v>
      </c>
      <c r="K419" s="27"/>
    </row>
    <row r="420" spans="1:244" ht="53.25" customHeight="1" x14ac:dyDescent="0.2">
      <c r="A420" s="36" t="s">
        <v>30</v>
      </c>
      <c r="B420" s="15" t="s">
        <v>413</v>
      </c>
      <c r="C420" s="15" t="s">
        <v>19</v>
      </c>
      <c r="D420" s="15" t="s">
        <v>11</v>
      </c>
      <c r="E420" s="18">
        <f t="shared" si="67"/>
        <v>36519</v>
      </c>
      <c r="F420" s="18"/>
      <c r="G420" s="18">
        <v>36519</v>
      </c>
      <c r="H420" s="18">
        <f t="shared" si="68"/>
        <v>37979</v>
      </c>
      <c r="I420" s="18"/>
      <c r="J420" s="18">
        <v>37979</v>
      </c>
      <c r="K420" s="27"/>
    </row>
    <row r="421" spans="1:244" ht="156" customHeight="1" x14ac:dyDescent="0.2">
      <c r="A421" s="38" t="s">
        <v>414</v>
      </c>
      <c r="B421" s="11" t="s">
        <v>415</v>
      </c>
      <c r="C421" s="15"/>
      <c r="D421" s="15"/>
      <c r="E421" s="16">
        <f t="shared" si="67"/>
        <v>144823</v>
      </c>
      <c r="F421" s="17">
        <f>F422</f>
        <v>0</v>
      </c>
      <c r="G421" s="16">
        <f>G422</f>
        <v>144823</v>
      </c>
      <c r="H421" s="16">
        <f t="shared" si="68"/>
        <v>150691</v>
      </c>
      <c r="I421" s="17">
        <f>I422</f>
        <v>0</v>
      </c>
      <c r="J421" s="16">
        <f>J422</f>
        <v>150691</v>
      </c>
    </row>
    <row r="422" spans="1:244" ht="83.25" customHeight="1" x14ac:dyDescent="0.2">
      <c r="A422" s="36" t="s">
        <v>416</v>
      </c>
      <c r="B422" s="15" t="s">
        <v>417</v>
      </c>
      <c r="C422" s="15"/>
      <c r="D422" s="15"/>
      <c r="E422" s="18">
        <f t="shared" si="67"/>
        <v>144823</v>
      </c>
      <c r="F422" s="19">
        <f>F423+F424</f>
        <v>0</v>
      </c>
      <c r="G422" s="18">
        <f>G423+G424</f>
        <v>144823</v>
      </c>
      <c r="H422" s="18">
        <f t="shared" si="68"/>
        <v>150691</v>
      </c>
      <c r="I422" s="19">
        <f>I423+I424</f>
        <v>0</v>
      </c>
      <c r="J422" s="18">
        <f>J423+J424</f>
        <v>150691</v>
      </c>
      <c r="K422" s="20"/>
      <c r="L422" s="20"/>
      <c r="M422" s="20"/>
      <c r="N422" s="20"/>
      <c r="O422" s="20"/>
      <c r="P422" s="20"/>
      <c r="Q422" s="20"/>
      <c r="R422" s="20"/>
      <c r="S422" s="20"/>
      <c r="T422" s="20"/>
      <c r="U422" s="20"/>
      <c r="V422" s="20"/>
      <c r="W422" s="20"/>
      <c r="X422" s="20"/>
      <c r="Y422" s="20"/>
      <c r="Z422" s="20"/>
      <c r="AA422" s="20"/>
      <c r="AB422" s="20"/>
      <c r="AC422" s="20"/>
      <c r="AD422" s="20"/>
      <c r="AE422" s="20"/>
      <c r="AF422" s="20"/>
      <c r="AG422" s="20"/>
      <c r="AH422" s="20"/>
      <c r="AI422" s="20"/>
      <c r="AJ422" s="20"/>
      <c r="AK422" s="20"/>
      <c r="AL422" s="20"/>
      <c r="AM422" s="20"/>
      <c r="AN422" s="20"/>
      <c r="AO422" s="20"/>
      <c r="AP422" s="20"/>
      <c r="AQ422" s="20"/>
      <c r="AR422" s="20"/>
      <c r="AS422" s="20"/>
      <c r="AT422" s="20"/>
      <c r="AU422" s="20"/>
      <c r="AV422" s="20"/>
      <c r="AW422" s="20"/>
      <c r="AX422" s="20"/>
      <c r="AY422" s="20"/>
      <c r="AZ422" s="20"/>
      <c r="BA422" s="20"/>
      <c r="BB422" s="20"/>
      <c r="BC422" s="20"/>
      <c r="BD422" s="20"/>
      <c r="BE422" s="20"/>
      <c r="BF422" s="20"/>
      <c r="BG422" s="20"/>
      <c r="BH422" s="20"/>
      <c r="BI422" s="20"/>
      <c r="BJ422" s="20"/>
      <c r="BK422" s="20"/>
      <c r="BL422" s="20"/>
      <c r="BM422" s="20"/>
      <c r="BN422" s="20"/>
      <c r="BO422" s="20"/>
      <c r="BP422" s="20"/>
      <c r="BQ422" s="20"/>
      <c r="BR422" s="20"/>
      <c r="BS422" s="20"/>
      <c r="BT422" s="20"/>
      <c r="BU422" s="20"/>
      <c r="BV422" s="20"/>
      <c r="BW422" s="20"/>
      <c r="BX422" s="20"/>
      <c r="BY422" s="20"/>
      <c r="BZ422" s="20"/>
      <c r="CA422" s="20"/>
      <c r="CB422" s="20"/>
      <c r="CC422" s="20"/>
      <c r="CD422" s="20"/>
      <c r="CE422" s="20"/>
      <c r="CF422" s="20"/>
      <c r="CG422" s="20"/>
      <c r="CH422" s="20"/>
      <c r="CI422" s="20"/>
      <c r="CJ422" s="20"/>
      <c r="CK422" s="20"/>
      <c r="CL422" s="20"/>
      <c r="CM422" s="20"/>
      <c r="CN422" s="20"/>
      <c r="CO422" s="20"/>
      <c r="CP422" s="20"/>
      <c r="CQ422" s="20"/>
      <c r="CR422" s="20"/>
      <c r="CS422" s="20"/>
      <c r="CT422" s="20"/>
      <c r="CU422" s="20"/>
      <c r="CV422" s="20"/>
      <c r="CW422" s="20"/>
      <c r="CX422" s="20"/>
      <c r="CY422" s="20"/>
      <c r="CZ422" s="20"/>
      <c r="DA422" s="20"/>
      <c r="DB422" s="20"/>
      <c r="DC422" s="20"/>
      <c r="DD422" s="20"/>
      <c r="DE422" s="20"/>
      <c r="DF422" s="20"/>
      <c r="DG422" s="20"/>
      <c r="DH422" s="20"/>
      <c r="DI422" s="20"/>
      <c r="DJ422" s="20"/>
      <c r="DK422" s="20"/>
      <c r="DL422" s="20"/>
      <c r="DM422" s="20"/>
      <c r="DN422" s="20"/>
      <c r="DO422" s="20"/>
      <c r="DP422" s="20"/>
      <c r="DQ422" s="20"/>
      <c r="DR422" s="20"/>
      <c r="DS422" s="20"/>
      <c r="DT422" s="20"/>
      <c r="DU422" s="20"/>
      <c r="DV422" s="20"/>
      <c r="DW422" s="20"/>
      <c r="DX422" s="20"/>
      <c r="DY422" s="20"/>
      <c r="DZ422" s="20"/>
      <c r="EA422" s="20"/>
      <c r="EB422" s="20"/>
      <c r="EC422" s="20"/>
      <c r="ED422" s="20"/>
      <c r="EE422" s="20"/>
      <c r="EF422" s="20"/>
      <c r="EG422" s="20"/>
      <c r="EH422" s="20"/>
      <c r="EI422" s="20"/>
      <c r="EJ422" s="20"/>
      <c r="EK422" s="20"/>
      <c r="EL422" s="20"/>
      <c r="EM422" s="20"/>
      <c r="EN422" s="20"/>
      <c r="EO422" s="20"/>
      <c r="EP422" s="20"/>
      <c r="EQ422" s="20"/>
      <c r="ER422" s="20"/>
      <c r="ES422" s="20"/>
      <c r="ET422" s="20"/>
      <c r="EU422" s="20"/>
      <c r="EV422" s="20"/>
      <c r="EW422" s="20"/>
      <c r="EX422" s="20"/>
      <c r="EY422" s="20"/>
      <c r="EZ422" s="20"/>
      <c r="FA422" s="20"/>
      <c r="FB422" s="20"/>
      <c r="FC422" s="20"/>
      <c r="FD422" s="20"/>
      <c r="FE422" s="20"/>
      <c r="FF422" s="20"/>
      <c r="FG422" s="20"/>
      <c r="FH422" s="20"/>
      <c r="FI422" s="20"/>
      <c r="FJ422" s="20"/>
      <c r="FK422" s="20"/>
      <c r="FL422" s="20"/>
      <c r="FM422" s="20"/>
      <c r="FN422" s="20"/>
      <c r="FO422" s="20"/>
      <c r="FP422" s="20"/>
      <c r="FQ422" s="20"/>
      <c r="FR422" s="20"/>
      <c r="FS422" s="20"/>
      <c r="FT422" s="20"/>
      <c r="FU422" s="20"/>
      <c r="FV422" s="20"/>
      <c r="FW422" s="20"/>
      <c r="FX422" s="20"/>
      <c r="FY422" s="20"/>
      <c r="FZ422" s="20"/>
      <c r="GA422" s="20"/>
      <c r="GB422" s="20"/>
      <c r="GC422" s="20"/>
      <c r="GD422" s="20"/>
      <c r="GE422" s="20"/>
      <c r="GF422" s="20"/>
      <c r="GG422" s="20"/>
      <c r="GH422" s="20"/>
      <c r="GI422" s="20"/>
      <c r="GJ422" s="20"/>
      <c r="GK422" s="20"/>
      <c r="GL422" s="20"/>
      <c r="GM422" s="20"/>
      <c r="GN422" s="20"/>
      <c r="GO422" s="20"/>
      <c r="GP422" s="20"/>
      <c r="GQ422" s="20"/>
      <c r="GR422" s="20"/>
      <c r="GS422" s="20"/>
      <c r="GT422" s="20"/>
      <c r="GU422" s="20"/>
      <c r="GV422" s="20"/>
      <c r="GW422" s="20"/>
      <c r="GX422" s="20"/>
      <c r="GY422" s="20"/>
      <c r="GZ422" s="20"/>
      <c r="HA422" s="20"/>
      <c r="HB422" s="20"/>
      <c r="HC422" s="20"/>
      <c r="HD422" s="20"/>
      <c r="HE422" s="20"/>
      <c r="HF422" s="20"/>
      <c r="HG422" s="20"/>
      <c r="HH422" s="20"/>
      <c r="HI422" s="20"/>
      <c r="HJ422" s="20"/>
      <c r="HK422" s="20"/>
      <c r="HL422" s="20"/>
      <c r="HM422" s="20"/>
      <c r="HN422" s="20"/>
      <c r="HO422" s="20"/>
      <c r="HP422" s="20"/>
      <c r="HQ422" s="20"/>
      <c r="HR422" s="20"/>
      <c r="HS422" s="20"/>
      <c r="HT422" s="20"/>
      <c r="HU422" s="20"/>
      <c r="HV422" s="20"/>
      <c r="HW422" s="20"/>
      <c r="HX422" s="20"/>
      <c r="HY422" s="20"/>
      <c r="HZ422" s="20"/>
      <c r="IA422" s="20"/>
      <c r="IB422" s="20"/>
      <c r="IC422" s="20"/>
      <c r="ID422" s="20"/>
      <c r="IE422" s="20"/>
      <c r="IF422" s="20"/>
      <c r="IG422" s="20"/>
      <c r="IH422" s="20"/>
      <c r="II422" s="20"/>
      <c r="IJ422" s="20"/>
    </row>
    <row r="423" spans="1:244" ht="69" customHeight="1" x14ac:dyDescent="0.2">
      <c r="A423" s="15" t="s">
        <v>23</v>
      </c>
      <c r="B423" s="15" t="s">
        <v>417</v>
      </c>
      <c r="C423" s="15" t="s">
        <v>16</v>
      </c>
      <c r="D423" s="15" t="s">
        <v>11</v>
      </c>
      <c r="E423" s="18">
        <f t="shared" si="67"/>
        <v>2140</v>
      </c>
      <c r="F423" s="18"/>
      <c r="G423" s="18">
        <v>2140</v>
      </c>
      <c r="H423" s="18">
        <f t="shared" si="68"/>
        <v>2227</v>
      </c>
      <c r="I423" s="18"/>
      <c r="J423" s="18">
        <v>2227</v>
      </c>
    </row>
    <row r="424" spans="1:244" ht="50.25" customHeight="1" x14ac:dyDescent="0.2">
      <c r="A424" s="36" t="s">
        <v>30</v>
      </c>
      <c r="B424" s="15" t="s">
        <v>417</v>
      </c>
      <c r="C424" s="15" t="s">
        <v>19</v>
      </c>
      <c r="D424" s="15" t="s">
        <v>11</v>
      </c>
      <c r="E424" s="18">
        <f t="shared" si="67"/>
        <v>142683</v>
      </c>
      <c r="F424" s="18"/>
      <c r="G424" s="18">
        <v>142683</v>
      </c>
      <c r="H424" s="18">
        <f t="shared" si="68"/>
        <v>148464</v>
      </c>
      <c r="I424" s="18"/>
      <c r="J424" s="18">
        <v>148464</v>
      </c>
    </row>
    <row r="425" spans="1:244" ht="127.5" customHeight="1" x14ac:dyDescent="0.2">
      <c r="A425" s="38" t="s">
        <v>418</v>
      </c>
      <c r="B425" s="11" t="s">
        <v>419</v>
      </c>
      <c r="C425" s="15"/>
      <c r="D425" s="15"/>
      <c r="E425" s="16">
        <f t="shared" si="67"/>
        <v>354</v>
      </c>
      <c r="F425" s="17">
        <f>F426</f>
        <v>0</v>
      </c>
      <c r="G425" s="16">
        <f>G426</f>
        <v>354</v>
      </c>
      <c r="H425" s="16">
        <f t="shared" si="68"/>
        <v>368</v>
      </c>
      <c r="I425" s="17">
        <f>I426</f>
        <v>0</v>
      </c>
      <c r="J425" s="16">
        <f>J426</f>
        <v>368</v>
      </c>
    </row>
    <row r="426" spans="1:244" ht="66.75" customHeight="1" x14ac:dyDescent="0.2">
      <c r="A426" s="36" t="s">
        <v>420</v>
      </c>
      <c r="B426" s="15" t="s">
        <v>421</v>
      </c>
      <c r="C426" s="15"/>
      <c r="D426" s="15"/>
      <c r="E426" s="18">
        <f t="shared" si="67"/>
        <v>354</v>
      </c>
      <c r="F426" s="19">
        <f>F427+F428</f>
        <v>0</v>
      </c>
      <c r="G426" s="18">
        <f>G427+G428</f>
        <v>354</v>
      </c>
      <c r="H426" s="18">
        <f t="shared" si="68"/>
        <v>368</v>
      </c>
      <c r="I426" s="19">
        <f>I427+I428</f>
        <v>0</v>
      </c>
      <c r="J426" s="18">
        <f>J427+J428</f>
        <v>368</v>
      </c>
      <c r="K426" s="20"/>
      <c r="L426" s="20"/>
      <c r="M426" s="20"/>
      <c r="N426" s="20"/>
      <c r="O426" s="20"/>
      <c r="P426" s="20"/>
      <c r="Q426" s="20"/>
      <c r="R426" s="20"/>
      <c r="S426" s="20"/>
      <c r="T426" s="20"/>
      <c r="U426" s="20"/>
      <c r="V426" s="20"/>
      <c r="W426" s="20"/>
      <c r="X426" s="20"/>
      <c r="Y426" s="20"/>
      <c r="Z426" s="20"/>
      <c r="AA426" s="20"/>
      <c r="AB426" s="20"/>
      <c r="AC426" s="20"/>
      <c r="AD426" s="20"/>
      <c r="AE426" s="20"/>
      <c r="AF426" s="20"/>
      <c r="AG426" s="20"/>
      <c r="AH426" s="20"/>
      <c r="AI426" s="20"/>
      <c r="AJ426" s="20"/>
      <c r="AK426" s="20"/>
      <c r="AL426" s="20"/>
      <c r="AM426" s="20"/>
      <c r="AN426" s="20"/>
      <c r="AO426" s="20"/>
      <c r="AP426" s="20"/>
      <c r="AQ426" s="20"/>
      <c r="AR426" s="20"/>
      <c r="AS426" s="20"/>
      <c r="AT426" s="20"/>
      <c r="AU426" s="20"/>
      <c r="AV426" s="20"/>
      <c r="AW426" s="20"/>
      <c r="AX426" s="20"/>
      <c r="AY426" s="20"/>
      <c r="AZ426" s="20"/>
      <c r="BA426" s="20"/>
      <c r="BB426" s="20"/>
      <c r="BC426" s="20"/>
      <c r="BD426" s="20"/>
      <c r="BE426" s="20"/>
      <c r="BF426" s="20"/>
      <c r="BG426" s="20"/>
      <c r="BH426" s="20"/>
      <c r="BI426" s="20"/>
      <c r="BJ426" s="20"/>
      <c r="BK426" s="20"/>
      <c r="BL426" s="20"/>
      <c r="BM426" s="20"/>
      <c r="BN426" s="20"/>
      <c r="BO426" s="20"/>
      <c r="BP426" s="20"/>
      <c r="BQ426" s="20"/>
      <c r="BR426" s="20"/>
      <c r="BS426" s="20"/>
      <c r="BT426" s="20"/>
      <c r="BU426" s="20"/>
      <c r="BV426" s="20"/>
      <c r="BW426" s="20"/>
      <c r="BX426" s="20"/>
      <c r="BY426" s="20"/>
      <c r="BZ426" s="20"/>
      <c r="CA426" s="20"/>
      <c r="CB426" s="20"/>
      <c r="CC426" s="20"/>
      <c r="CD426" s="20"/>
      <c r="CE426" s="20"/>
      <c r="CF426" s="20"/>
      <c r="CG426" s="20"/>
      <c r="CH426" s="20"/>
      <c r="CI426" s="20"/>
      <c r="CJ426" s="20"/>
      <c r="CK426" s="20"/>
      <c r="CL426" s="20"/>
      <c r="CM426" s="20"/>
      <c r="CN426" s="20"/>
      <c r="CO426" s="20"/>
      <c r="CP426" s="20"/>
      <c r="CQ426" s="20"/>
      <c r="CR426" s="20"/>
      <c r="CS426" s="20"/>
      <c r="CT426" s="20"/>
      <c r="CU426" s="20"/>
      <c r="CV426" s="20"/>
      <c r="CW426" s="20"/>
      <c r="CX426" s="20"/>
      <c r="CY426" s="20"/>
      <c r="CZ426" s="20"/>
      <c r="DA426" s="20"/>
      <c r="DB426" s="20"/>
      <c r="DC426" s="20"/>
      <c r="DD426" s="20"/>
      <c r="DE426" s="20"/>
      <c r="DF426" s="20"/>
      <c r="DG426" s="20"/>
      <c r="DH426" s="20"/>
      <c r="DI426" s="20"/>
      <c r="DJ426" s="20"/>
      <c r="DK426" s="20"/>
      <c r="DL426" s="20"/>
      <c r="DM426" s="20"/>
      <c r="DN426" s="20"/>
      <c r="DO426" s="20"/>
      <c r="DP426" s="20"/>
      <c r="DQ426" s="20"/>
      <c r="DR426" s="20"/>
      <c r="DS426" s="20"/>
      <c r="DT426" s="20"/>
      <c r="DU426" s="20"/>
      <c r="DV426" s="20"/>
      <c r="DW426" s="20"/>
      <c r="DX426" s="20"/>
      <c r="DY426" s="20"/>
      <c r="DZ426" s="20"/>
      <c r="EA426" s="20"/>
      <c r="EB426" s="20"/>
      <c r="EC426" s="20"/>
      <c r="ED426" s="20"/>
      <c r="EE426" s="20"/>
      <c r="EF426" s="20"/>
      <c r="EG426" s="20"/>
      <c r="EH426" s="20"/>
      <c r="EI426" s="20"/>
      <c r="EJ426" s="20"/>
      <c r="EK426" s="20"/>
      <c r="EL426" s="20"/>
      <c r="EM426" s="20"/>
      <c r="EN426" s="20"/>
      <c r="EO426" s="20"/>
      <c r="EP426" s="20"/>
      <c r="EQ426" s="20"/>
      <c r="ER426" s="20"/>
      <c r="ES426" s="20"/>
      <c r="ET426" s="20"/>
      <c r="EU426" s="20"/>
      <c r="EV426" s="20"/>
      <c r="EW426" s="20"/>
      <c r="EX426" s="20"/>
      <c r="EY426" s="20"/>
      <c r="EZ426" s="20"/>
      <c r="FA426" s="20"/>
      <c r="FB426" s="20"/>
      <c r="FC426" s="20"/>
      <c r="FD426" s="20"/>
      <c r="FE426" s="20"/>
      <c r="FF426" s="20"/>
      <c r="FG426" s="20"/>
      <c r="FH426" s="20"/>
      <c r="FI426" s="20"/>
      <c r="FJ426" s="20"/>
      <c r="FK426" s="20"/>
      <c r="FL426" s="20"/>
      <c r="FM426" s="20"/>
      <c r="FN426" s="20"/>
      <c r="FO426" s="20"/>
      <c r="FP426" s="20"/>
      <c r="FQ426" s="20"/>
      <c r="FR426" s="20"/>
      <c r="FS426" s="20"/>
      <c r="FT426" s="20"/>
      <c r="FU426" s="20"/>
      <c r="FV426" s="20"/>
      <c r="FW426" s="20"/>
      <c r="FX426" s="20"/>
      <c r="FY426" s="20"/>
      <c r="FZ426" s="20"/>
      <c r="GA426" s="20"/>
      <c r="GB426" s="20"/>
      <c r="GC426" s="20"/>
      <c r="GD426" s="20"/>
      <c r="GE426" s="20"/>
      <c r="GF426" s="20"/>
      <c r="GG426" s="20"/>
      <c r="GH426" s="20"/>
      <c r="GI426" s="20"/>
      <c r="GJ426" s="20"/>
      <c r="GK426" s="20"/>
      <c r="GL426" s="20"/>
      <c r="GM426" s="20"/>
      <c r="GN426" s="20"/>
      <c r="GO426" s="20"/>
      <c r="GP426" s="20"/>
      <c r="GQ426" s="20"/>
      <c r="GR426" s="20"/>
      <c r="GS426" s="20"/>
      <c r="GT426" s="20"/>
      <c r="GU426" s="20"/>
      <c r="GV426" s="20"/>
      <c r="GW426" s="20"/>
      <c r="GX426" s="20"/>
      <c r="GY426" s="20"/>
      <c r="GZ426" s="20"/>
      <c r="HA426" s="20"/>
      <c r="HB426" s="20"/>
      <c r="HC426" s="20"/>
      <c r="HD426" s="20"/>
      <c r="HE426" s="20"/>
      <c r="HF426" s="20"/>
      <c r="HG426" s="20"/>
      <c r="HH426" s="20"/>
      <c r="HI426" s="20"/>
      <c r="HJ426" s="20"/>
      <c r="HK426" s="20"/>
      <c r="HL426" s="20"/>
      <c r="HM426" s="20"/>
      <c r="HN426" s="20"/>
      <c r="HO426" s="20"/>
      <c r="HP426" s="20"/>
      <c r="HQ426" s="20"/>
      <c r="HR426" s="20"/>
      <c r="HS426" s="20"/>
      <c r="HT426" s="20"/>
      <c r="HU426" s="20"/>
      <c r="HV426" s="20"/>
      <c r="HW426" s="20"/>
      <c r="HX426" s="20"/>
      <c r="HY426" s="20"/>
      <c r="HZ426" s="20"/>
      <c r="IA426" s="20"/>
      <c r="IB426" s="20"/>
      <c r="IC426" s="20"/>
      <c r="ID426" s="20"/>
      <c r="IE426" s="20"/>
      <c r="IF426" s="20"/>
      <c r="IG426" s="20"/>
      <c r="IH426" s="20"/>
      <c r="II426" s="20"/>
      <c r="IJ426" s="20"/>
    </row>
    <row r="427" spans="1:244" ht="77.25" customHeight="1" x14ac:dyDescent="0.2">
      <c r="A427" s="15" t="s">
        <v>23</v>
      </c>
      <c r="B427" s="15" t="s">
        <v>421</v>
      </c>
      <c r="C427" s="15" t="s">
        <v>16</v>
      </c>
      <c r="D427" s="15" t="s">
        <v>11</v>
      </c>
      <c r="E427" s="18">
        <f t="shared" si="67"/>
        <v>5</v>
      </c>
      <c r="F427" s="18"/>
      <c r="G427" s="18">
        <v>5</v>
      </c>
      <c r="H427" s="18">
        <f t="shared" si="68"/>
        <v>5</v>
      </c>
      <c r="I427" s="18"/>
      <c r="J427" s="18">
        <v>5</v>
      </c>
    </row>
    <row r="428" spans="1:244" ht="59.25" customHeight="1" x14ac:dyDescent="0.2">
      <c r="A428" s="36" t="s">
        <v>30</v>
      </c>
      <c r="B428" s="15" t="s">
        <v>421</v>
      </c>
      <c r="C428" s="15" t="s">
        <v>19</v>
      </c>
      <c r="D428" s="15" t="s">
        <v>11</v>
      </c>
      <c r="E428" s="18">
        <f t="shared" si="67"/>
        <v>349</v>
      </c>
      <c r="F428" s="18"/>
      <c r="G428" s="18">
        <v>349</v>
      </c>
      <c r="H428" s="18">
        <f t="shared" si="68"/>
        <v>363</v>
      </c>
      <c r="I428" s="18"/>
      <c r="J428" s="18">
        <v>363</v>
      </c>
    </row>
    <row r="429" spans="1:244" ht="135.6" customHeight="1" x14ac:dyDescent="0.2">
      <c r="A429" s="11" t="s">
        <v>422</v>
      </c>
      <c r="B429" s="11" t="s">
        <v>423</v>
      </c>
      <c r="C429" s="15"/>
      <c r="D429" s="15"/>
      <c r="E429" s="16">
        <f t="shared" si="67"/>
        <v>3347</v>
      </c>
      <c r="F429" s="28">
        <f>F430</f>
        <v>0</v>
      </c>
      <c r="G429" s="29">
        <f>G430</f>
        <v>3347</v>
      </c>
      <c r="H429" s="16">
        <f t="shared" si="68"/>
        <v>3481</v>
      </c>
      <c r="I429" s="28">
        <f>I430</f>
        <v>0</v>
      </c>
      <c r="J429" s="29">
        <f>J430</f>
        <v>3481</v>
      </c>
      <c r="K429" s="20"/>
      <c r="L429" s="20"/>
      <c r="M429" s="20"/>
      <c r="N429" s="20"/>
      <c r="O429" s="20"/>
      <c r="P429" s="20"/>
      <c r="Q429" s="20"/>
      <c r="R429" s="20"/>
      <c r="S429" s="20"/>
      <c r="T429" s="20"/>
      <c r="U429" s="20"/>
      <c r="V429" s="20"/>
      <c r="W429" s="20"/>
      <c r="X429" s="20"/>
      <c r="Y429" s="20"/>
      <c r="Z429" s="20"/>
      <c r="AA429" s="20"/>
      <c r="AB429" s="20"/>
      <c r="AC429" s="20"/>
      <c r="AD429" s="20"/>
      <c r="AE429" s="20"/>
      <c r="AF429" s="20"/>
      <c r="AG429" s="20"/>
      <c r="AH429" s="20"/>
      <c r="AI429" s="20"/>
      <c r="AJ429" s="20"/>
      <c r="AK429" s="20"/>
      <c r="AL429" s="20"/>
      <c r="AM429" s="20"/>
      <c r="AN429" s="20"/>
      <c r="AO429" s="20"/>
      <c r="AP429" s="20"/>
      <c r="AQ429" s="20"/>
      <c r="AR429" s="20"/>
      <c r="AS429" s="20"/>
      <c r="AT429" s="20"/>
      <c r="AU429" s="20"/>
      <c r="AV429" s="20"/>
      <c r="AW429" s="20"/>
      <c r="AX429" s="20"/>
      <c r="AY429" s="20"/>
      <c r="AZ429" s="20"/>
      <c r="BA429" s="20"/>
      <c r="BB429" s="20"/>
      <c r="BC429" s="20"/>
      <c r="BD429" s="20"/>
      <c r="BE429" s="20"/>
      <c r="BF429" s="20"/>
      <c r="BG429" s="20"/>
      <c r="BH429" s="20"/>
      <c r="BI429" s="20"/>
      <c r="BJ429" s="20"/>
      <c r="BK429" s="20"/>
      <c r="BL429" s="20"/>
      <c r="BM429" s="20"/>
      <c r="BN429" s="20"/>
      <c r="BO429" s="20"/>
      <c r="BP429" s="20"/>
      <c r="BQ429" s="20"/>
      <c r="BR429" s="20"/>
      <c r="BS429" s="20"/>
      <c r="BT429" s="20"/>
      <c r="BU429" s="20"/>
      <c r="BV429" s="20"/>
      <c r="BW429" s="20"/>
      <c r="BX429" s="20"/>
      <c r="BY429" s="20"/>
      <c r="BZ429" s="20"/>
      <c r="CA429" s="20"/>
      <c r="CB429" s="20"/>
      <c r="CC429" s="20"/>
      <c r="CD429" s="20"/>
      <c r="CE429" s="20"/>
      <c r="CF429" s="20"/>
      <c r="CG429" s="20"/>
      <c r="CH429" s="20"/>
      <c r="CI429" s="20"/>
      <c r="CJ429" s="20"/>
      <c r="CK429" s="20"/>
      <c r="CL429" s="20"/>
      <c r="CM429" s="20"/>
      <c r="CN429" s="20"/>
      <c r="CO429" s="20"/>
      <c r="CP429" s="20"/>
      <c r="CQ429" s="20"/>
      <c r="CR429" s="20"/>
      <c r="CS429" s="20"/>
      <c r="CT429" s="20"/>
      <c r="CU429" s="20"/>
      <c r="CV429" s="20"/>
      <c r="CW429" s="20"/>
      <c r="CX429" s="20"/>
      <c r="CY429" s="20"/>
      <c r="CZ429" s="20"/>
      <c r="DA429" s="20"/>
      <c r="DB429" s="20"/>
      <c r="DC429" s="20"/>
      <c r="DD429" s="20"/>
      <c r="DE429" s="20"/>
      <c r="DF429" s="20"/>
      <c r="DG429" s="20"/>
      <c r="DH429" s="20"/>
      <c r="DI429" s="20"/>
      <c r="DJ429" s="20"/>
      <c r="DK429" s="20"/>
      <c r="DL429" s="20"/>
      <c r="DM429" s="20"/>
      <c r="DN429" s="20"/>
      <c r="DO429" s="20"/>
      <c r="DP429" s="20"/>
      <c r="DQ429" s="20"/>
      <c r="DR429" s="20"/>
      <c r="DS429" s="20"/>
      <c r="DT429" s="20"/>
      <c r="DU429" s="20"/>
      <c r="DV429" s="20"/>
      <c r="DW429" s="20"/>
      <c r="DX429" s="20"/>
      <c r="DY429" s="20"/>
      <c r="DZ429" s="20"/>
      <c r="EA429" s="20"/>
      <c r="EB429" s="20"/>
      <c r="EC429" s="20"/>
      <c r="ED429" s="20"/>
      <c r="EE429" s="20"/>
      <c r="EF429" s="20"/>
      <c r="EG429" s="20"/>
      <c r="EH429" s="20"/>
      <c r="EI429" s="20"/>
      <c r="EJ429" s="20"/>
      <c r="EK429" s="20"/>
      <c r="EL429" s="20"/>
      <c r="EM429" s="20"/>
      <c r="EN429" s="20"/>
      <c r="EO429" s="20"/>
      <c r="EP429" s="20"/>
      <c r="EQ429" s="20"/>
      <c r="ER429" s="20"/>
      <c r="ES429" s="20"/>
      <c r="ET429" s="20"/>
      <c r="EU429" s="20"/>
      <c r="EV429" s="20"/>
      <c r="EW429" s="20"/>
      <c r="EX429" s="20"/>
      <c r="EY429" s="20"/>
      <c r="EZ429" s="20"/>
      <c r="FA429" s="20"/>
      <c r="FB429" s="20"/>
      <c r="FC429" s="20"/>
      <c r="FD429" s="20"/>
      <c r="FE429" s="20"/>
      <c r="FF429" s="20"/>
      <c r="FG429" s="20"/>
      <c r="FH429" s="20"/>
      <c r="FI429" s="20"/>
      <c r="FJ429" s="20"/>
      <c r="FK429" s="20"/>
      <c r="FL429" s="20"/>
      <c r="FM429" s="20"/>
      <c r="FN429" s="20"/>
      <c r="FO429" s="20"/>
      <c r="FP429" s="20"/>
      <c r="FQ429" s="20"/>
      <c r="FR429" s="20"/>
      <c r="FS429" s="20"/>
      <c r="FT429" s="20"/>
      <c r="FU429" s="20"/>
      <c r="FV429" s="20"/>
      <c r="FW429" s="20"/>
      <c r="FX429" s="20"/>
      <c r="FY429" s="20"/>
      <c r="FZ429" s="20"/>
      <c r="GA429" s="20"/>
      <c r="GB429" s="20"/>
      <c r="GC429" s="20"/>
      <c r="GD429" s="20"/>
      <c r="GE429" s="20"/>
      <c r="GF429" s="20"/>
      <c r="GG429" s="20"/>
      <c r="GH429" s="20"/>
      <c r="GI429" s="20"/>
      <c r="GJ429" s="20"/>
      <c r="GK429" s="20"/>
      <c r="GL429" s="20"/>
      <c r="GM429" s="20"/>
      <c r="GN429" s="20"/>
      <c r="GO429" s="20"/>
      <c r="GP429" s="20"/>
      <c r="GQ429" s="20"/>
      <c r="GR429" s="20"/>
      <c r="GS429" s="20"/>
      <c r="GT429" s="20"/>
      <c r="GU429" s="20"/>
      <c r="GV429" s="20"/>
      <c r="GW429" s="20"/>
      <c r="GX429" s="20"/>
      <c r="GY429" s="20"/>
      <c r="GZ429" s="20"/>
      <c r="HA429" s="20"/>
      <c r="HB429" s="20"/>
      <c r="HC429" s="20"/>
      <c r="HD429" s="20"/>
      <c r="HE429" s="20"/>
      <c r="HF429" s="20"/>
      <c r="HG429" s="20"/>
      <c r="HH429" s="20"/>
      <c r="HI429" s="20"/>
      <c r="HJ429" s="20"/>
      <c r="HK429" s="20"/>
      <c r="HL429" s="20"/>
      <c r="HM429" s="20"/>
      <c r="HN429" s="20"/>
      <c r="HO429" s="20"/>
      <c r="HP429" s="20"/>
      <c r="HQ429" s="20"/>
      <c r="HR429" s="20"/>
      <c r="HS429" s="20"/>
      <c r="HT429" s="20"/>
      <c r="HU429" s="20"/>
      <c r="HV429" s="20"/>
      <c r="HW429" s="20"/>
      <c r="HX429" s="20"/>
      <c r="HY429" s="20"/>
      <c r="HZ429" s="20"/>
      <c r="IA429" s="20"/>
      <c r="IB429" s="20"/>
      <c r="IC429" s="20"/>
      <c r="ID429" s="20"/>
      <c r="IE429" s="20"/>
      <c r="IF429" s="20"/>
      <c r="IG429" s="20"/>
      <c r="IH429" s="20"/>
      <c r="II429" s="20"/>
      <c r="IJ429" s="20"/>
    </row>
    <row r="430" spans="1:244" ht="71.25" customHeight="1" x14ac:dyDescent="0.2">
      <c r="A430" s="36" t="s">
        <v>424</v>
      </c>
      <c r="B430" s="15" t="s">
        <v>425</v>
      </c>
      <c r="C430" s="15"/>
      <c r="D430" s="15"/>
      <c r="E430" s="18">
        <f t="shared" si="67"/>
        <v>3347</v>
      </c>
      <c r="F430" s="19">
        <f>F431+F432</f>
        <v>0</v>
      </c>
      <c r="G430" s="18">
        <f>G431+G432</f>
        <v>3347</v>
      </c>
      <c r="H430" s="18">
        <f t="shared" si="68"/>
        <v>3481</v>
      </c>
      <c r="I430" s="19">
        <f>I431+I432</f>
        <v>0</v>
      </c>
      <c r="J430" s="18">
        <f>J431+J432</f>
        <v>3481</v>
      </c>
    </row>
    <row r="431" spans="1:244" s="20" customFormat="1" ht="68.25" customHeight="1" x14ac:dyDescent="0.2">
      <c r="A431" s="15" t="s">
        <v>23</v>
      </c>
      <c r="B431" s="15" t="s">
        <v>425</v>
      </c>
      <c r="C431" s="15" t="s">
        <v>16</v>
      </c>
      <c r="D431" s="15" t="s">
        <v>11</v>
      </c>
      <c r="E431" s="18">
        <f t="shared" si="67"/>
        <v>50</v>
      </c>
      <c r="F431" s="18"/>
      <c r="G431" s="18">
        <v>50</v>
      </c>
      <c r="H431" s="18">
        <f t="shared" si="68"/>
        <v>52</v>
      </c>
      <c r="I431" s="18"/>
      <c r="J431" s="18">
        <v>52</v>
      </c>
      <c r="K431" s="13"/>
      <c r="L431" s="13"/>
      <c r="M431" s="13"/>
      <c r="N431" s="13"/>
      <c r="O431" s="13"/>
      <c r="P431" s="13"/>
      <c r="Q431" s="13"/>
      <c r="R431" s="13"/>
      <c r="S431" s="13"/>
      <c r="T431" s="13"/>
      <c r="U431" s="13"/>
      <c r="V431" s="13"/>
      <c r="W431" s="13"/>
      <c r="X431" s="13"/>
      <c r="Y431" s="13"/>
      <c r="Z431" s="13"/>
      <c r="AA431" s="13"/>
      <c r="AB431" s="13"/>
      <c r="AC431" s="13"/>
      <c r="AD431" s="13"/>
      <c r="AE431" s="13"/>
      <c r="AF431" s="13"/>
      <c r="AG431" s="13"/>
      <c r="AH431" s="13"/>
      <c r="AI431" s="13"/>
      <c r="AJ431" s="13"/>
      <c r="AK431" s="13"/>
      <c r="AL431" s="13"/>
      <c r="AM431" s="13"/>
      <c r="AN431" s="13"/>
      <c r="AO431" s="13"/>
      <c r="AP431" s="13"/>
      <c r="AQ431" s="13"/>
      <c r="AR431" s="13"/>
      <c r="AS431" s="13"/>
      <c r="AT431" s="13"/>
      <c r="AU431" s="13"/>
      <c r="AV431" s="13"/>
      <c r="AW431" s="13"/>
      <c r="AX431" s="13"/>
      <c r="AY431" s="13"/>
      <c r="AZ431" s="13"/>
      <c r="BA431" s="13"/>
      <c r="BB431" s="13"/>
      <c r="BC431" s="13"/>
      <c r="BD431" s="13"/>
      <c r="BE431" s="13"/>
      <c r="BF431" s="13"/>
      <c r="BG431" s="13"/>
      <c r="BH431" s="13"/>
      <c r="BI431" s="13"/>
      <c r="BJ431" s="13"/>
      <c r="BK431" s="13"/>
      <c r="BL431" s="13"/>
      <c r="BM431" s="13"/>
      <c r="BN431" s="13"/>
      <c r="BO431" s="13"/>
      <c r="BP431" s="13"/>
      <c r="BQ431" s="13"/>
      <c r="BR431" s="13"/>
      <c r="BS431" s="13"/>
      <c r="BT431" s="13"/>
      <c r="BU431" s="13"/>
      <c r="BV431" s="13"/>
      <c r="BW431" s="13"/>
      <c r="BX431" s="13"/>
      <c r="BY431" s="13"/>
      <c r="BZ431" s="13"/>
      <c r="CA431" s="13"/>
      <c r="CB431" s="13"/>
      <c r="CC431" s="13"/>
      <c r="CD431" s="13"/>
      <c r="CE431" s="13"/>
      <c r="CF431" s="13"/>
      <c r="CG431" s="13"/>
      <c r="CH431" s="13"/>
      <c r="CI431" s="13"/>
      <c r="CJ431" s="13"/>
      <c r="CK431" s="13"/>
      <c r="CL431" s="13"/>
      <c r="CM431" s="13"/>
      <c r="CN431" s="13"/>
      <c r="CO431" s="13"/>
      <c r="CP431" s="13"/>
      <c r="CQ431" s="13"/>
      <c r="CR431" s="13"/>
      <c r="CS431" s="13"/>
      <c r="CT431" s="13"/>
      <c r="CU431" s="13"/>
      <c r="CV431" s="13"/>
      <c r="CW431" s="13"/>
      <c r="CX431" s="13"/>
      <c r="CY431" s="13"/>
      <c r="CZ431" s="13"/>
      <c r="DA431" s="13"/>
      <c r="DB431" s="13"/>
      <c r="DC431" s="13"/>
      <c r="DD431" s="13"/>
      <c r="DE431" s="13"/>
      <c r="DF431" s="13"/>
      <c r="DG431" s="13"/>
      <c r="DH431" s="13"/>
      <c r="DI431" s="13"/>
      <c r="DJ431" s="13"/>
      <c r="DK431" s="13"/>
      <c r="DL431" s="13"/>
      <c r="DM431" s="13"/>
      <c r="DN431" s="13"/>
      <c r="DO431" s="13"/>
      <c r="DP431" s="13"/>
      <c r="DQ431" s="13"/>
      <c r="DR431" s="13"/>
      <c r="DS431" s="13"/>
      <c r="DT431" s="13"/>
      <c r="DU431" s="13"/>
      <c r="DV431" s="13"/>
      <c r="DW431" s="13"/>
      <c r="DX431" s="13"/>
      <c r="DY431" s="13"/>
      <c r="DZ431" s="13"/>
      <c r="EA431" s="13"/>
      <c r="EB431" s="13"/>
      <c r="EC431" s="13"/>
      <c r="ED431" s="13"/>
      <c r="EE431" s="13"/>
      <c r="EF431" s="13"/>
      <c r="EG431" s="13"/>
      <c r="EH431" s="13"/>
      <c r="EI431" s="13"/>
      <c r="EJ431" s="13"/>
      <c r="EK431" s="13"/>
      <c r="EL431" s="13"/>
      <c r="EM431" s="13"/>
      <c r="EN431" s="13"/>
      <c r="EO431" s="13"/>
      <c r="EP431" s="13"/>
      <c r="EQ431" s="13"/>
      <c r="ER431" s="13"/>
      <c r="ES431" s="13"/>
      <c r="ET431" s="13"/>
      <c r="EU431" s="13"/>
      <c r="EV431" s="13"/>
      <c r="EW431" s="13"/>
      <c r="EX431" s="13"/>
      <c r="EY431" s="13"/>
      <c r="EZ431" s="13"/>
      <c r="FA431" s="13"/>
      <c r="FB431" s="13"/>
      <c r="FC431" s="13"/>
      <c r="FD431" s="13"/>
      <c r="FE431" s="13"/>
      <c r="FF431" s="13"/>
      <c r="FG431" s="13"/>
      <c r="FH431" s="13"/>
      <c r="FI431" s="13"/>
      <c r="FJ431" s="13"/>
      <c r="FK431" s="13"/>
      <c r="FL431" s="13"/>
      <c r="FM431" s="13"/>
      <c r="FN431" s="13"/>
      <c r="FO431" s="13"/>
      <c r="FP431" s="13"/>
      <c r="FQ431" s="13"/>
      <c r="FR431" s="13"/>
      <c r="FS431" s="13"/>
      <c r="FT431" s="13"/>
      <c r="FU431" s="13"/>
      <c r="FV431" s="13"/>
      <c r="FW431" s="13"/>
      <c r="FX431" s="13"/>
      <c r="FY431" s="13"/>
      <c r="FZ431" s="13"/>
      <c r="GA431" s="13"/>
      <c r="GB431" s="13"/>
      <c r="GC431" s="13"/>
      <c r="GD431" s="13"/>
      <c r="GE431" s="13"/>
      <c r="GF431" s="13"/>
      <c r="GG431" s="13"/>
      <c r="GH431" s="13"/>
      <c r="GI431" s="13"/>
      <c r="GJ431" s="13"/>
      <c r="GK431" s="13"/>
      <c r="GL431" s="13"/>
      <c r="GM431" s="13"/>
      <c r="GN431" s="13"/>
      <c r="GO431" s="13"/>
      <c r="GP431" s="13"/>
      <c r="GQ431" s="13"/>
      <c r="GR431" s="13"/>
      <c r="GS431" s="13"/>
      <c r="GT431" s="13"/>
      <c r="GU431" s="13"/>
      <c r="GV431" s="13"/>
      <c r="GW431" s="13"/>
      <c r="GX431" s="13"/>
      <c r="GY431" s="13"/>
      <c r="GZ431" s="13"/>
      <c r="HA431" s="13"/>
      <c r="HB431" s="13"/>
      <c r="HC431" s="13"/>
      <c r="HD431" s="13"/>
      <c r="HE431" s="13"/>
      <c r="HF431" s="13"/>
      <c r="HG431" s="13"/>
      <c r="HH431" s="13"/>
      <c r="HI431" s="13"/>
      <c r="HJ431" s="13"/>
      <c r="HK431" s="13"/>
      <c r="HL431" s="13"/>
      <c r="HM431" s="13"/>
      <c r="HN431" s="13"/>
      <c r="HO431" s="13"/>
      <c r="HP431" s="13"/>
      <c r="HQ431" s="13"/>
      <c r="HR431" s="13"/>
      <c r="HS431" s="13"/>
      <c r="HT431" s="13"/>
      <c r="HU431" s="13"/>
      <c r="HV431" s="13"/>
      <c r="HW431" s="13"/>
      <c r="HX431" s="13"/>
      <c r="HY431" s="13"/>
      <c r="HZ431" s="13"/>
      <c r="IA431" s="13"/>
      <c r="IB431" s="13"/>
      <c r="IC431" s="13"/>
      <c r="ID431" s="13"/>
      <c r="IE431" s="13"/>
      <c r="IF431" s="13"/>
      <c r="IG431" s="13"/>
      <c r="IH431" s="13"/>
      <c r="II431" s="13"/>
      <c r="IJ431" s="13"/>
    </row>
    <row r="432" spans="1:244" s="20" customFormat="1" ht="57" customHeight="1" x14ac:dyDescent="0.2">
      <c r="A432" s="36" t="s">
        <v>30</v>
      </c>
      <c r="B432" s="15" t="s">
        <v>425</v>
      </c>
      <c r="C432" s="15" t="s">
        <v>19</v>
      </c>
      <c r="D432" s="15" t="s">
        <v>11</v>
      </c>
      <c r="E432" s="18">
        <f t="shared" si="67"/>
        <v>3297</v>
      </c>
      <c r="F432" s="18"/>
      <c r="G432" s="18">
        <v>3297</v>
      </c>
      <c r="H432" s="18">
        <f t="shared" si="68"/>
        <v>3429</v>
      </c>
      <c r="I432" s="18"/>
      <c r="J432" s="18">
        <v>3429</v>
      </c>
      <c r="K432" s="13"/>
      <c r="L432" s="13"/>
      <c r="M432" s="13"/>
      <c r="N432" s="13"/>
      <c r="O432" s="13"/>
      <c r="P432" s="13"/>
      <c r="Q432" s="13"/>
      <c r="R432" s="13"/>
      <c r="S432" s="13"/>
      <c r="T432" s="13"/>
      <c r="U432" s="13"/>
      <c r="V432" s="13"/>
      <c r="W432" s="13"/>
      <c r="X432" s="13"/>
      <c r="Y432" s="13"/>
      <c r="Z432" s="13"/>
      <c r="AA432" s="13"/>
      <c r="AB432" s="13"/>
      <c r="AC432" s="13"/>
      <c r="AD432" s="13"/>
      <c r="AE432" s="13"/>
      <c r="AF432" s="13"/>
      <c r="AG432" s="13"/>
      <c r="AH432" s="13"/>
      <c r="AI432" s="13"/>
      <c r="AJ432" s="13"/>
      <c r="AK432" s="13"/>
      <c r="AL432" s="13"/>
      <c r="AM432" s="13"/>
      <c r="AN432" s="13"/>
      <c r="AO432" s="13"/>
      <c r="AP432" s="13"/>
      <c r="AQ432" s="13"/>
      <c r="AR432" s="13"/>
      <c r="AS432" s="13"/>
      <c r="AT432" s="13"/>
      <c r="AU432" s="13"/>
      <c r="AV432" s="13"/>
      <c r="AW432" s="13"/>
      <c r="AX432" s="13"/>
      <c r="AY432" s="13"/>
      <c r="AZ432" s="13"/>
      <c r="BA432" s="13"/>
      <c r="BB432" s="13"/>
      <c r="BC432" s="13"/>
      <c r="BD432" s="13"/>
      <c r="BE432" s="13"/>
      <c r="BF432" s="13"/>
      <c r="BG432" s="13"/>
      <c r="BH432" s="13"/>
      <c r="BI432" s="13"/>
      <c r="BJ432" s="13"/>
      <c r="BK432" s="13"/>
      <c r="BL432" s="13"/>
      <c r="BM432" s="13"/>
      <c r="BN432" s="13"/>
      <c r="BO432" s="13"/>
      <c r="BP432" s="13"/>
      <c r="BQ432" s="13"/>
      <c r="BR432" s="13"/>
      <c r="BS432" s="13"/>
      <c r="BT432" s="13"/>
      <c r="BU432" s="13"/>
      <c r="BV432" s="13"/>
      <c r="BW432" s="13"/>
      <c r="BX432" s="13"/>
      <c r="BY432" s="13"/>
      <c r="BZ432" s="13"/>
      <c r="CA432" s="13"/>
      <c r="CB432" s="13"/>
      <c r="CC432" s="13"/>
      <c r="CD432" s="13"/>
      <c r="CE432" s="13"/>
      <c r="CF432" s="13"/>
      <c r="CG432" s="13"/>
      <c r="CH432" s="13"/>
      <c r="CI432" s="13"/>
      <c r="CJ432" s="13"/>
      <c r="CK432" s="13"/>
      <c r="CL432" s="13"/>
      <c r="CM432" s="13"/>
      <c r="CN432" s="13"/>
      <c r="CO432" s="13"/>
      <c r="CP432" s="13"/>
      <c r="CQ432" s="13"/>
      <c r="CR432" s="13"/>
      <c r="CS432" s="13"/>
      <c r="CT432" s="13"/>
      <c r="CU432" s="13"/>
      <c r="CV432" s="13"/>
      <c r="CW432" s="13"/>
      <c r="CX432" s="13"/>
      <c r="CY432" s="13"/>
      <c r="CZ432" s="13"/>
      <c r="DA432" s="13"/>
      <c r="DB432" s="13"/>
      <c r="DC432" s="13"/>
      <c r="DD432" s="13"/>
      <c r="DE432" s="13"/>
      <c r="DF432" s="13"/>
      <c r="DG432" s="13"/>
      <c r="DH432" s="13"/>
      <c r="DI432" s="13"/>
      <c r="DJ432" s="13"/>
      <c r="DK432" s="13"/>
      <c r="DL432" s="13"/>
      <c r="DM432" s="13"/>
      <c r="DN432" s="13"/>
      <c r="DO432" s="13"/>
      <c r="DP432" s="13"/>
      <c r="DQ432" s="13"/>
      <c r="DR432" s="13"/>
      <c r="DS432" s="13"/>
      <c r="DT432" s="13"/>
      <c r="DU432" s="13"/>
      <c r="DV432" s="13"/>
      <c r="DW432" s="13"/>
      <c r="DX432" s="13"/>
      <c r="DY432" s="13"/>
      <c r="DZ432" s="13"/>
      <c r="EA432" s="13"/>
      <c r="EB432" s="13"/>
      <c r="EC432" s="13"/>
      <c r="ED432" s="13"/>
      <c r="EE432" s="13"/>
      <c r="EF432" s="13"/>
      <c r="EG432" s="13"/>
      <c r="EH432" s="13"/>
      <c r="EI432" s="13"/>
      <c r="EJ432" s="13"/>
      <c r="EK432" s="13"/>
      <c r="EL432" s="13"/>
      <c r="EM432" s="13"/>
      <c r="EN432" s="13"/>
      <c r="EO432" s="13"/>
      <c r="EP432" s="13"/>
      <c r="EQ432" s="13"/>
      <c r="ER432" s="13"/>
      <c r="ES432" s="13"/>
      <c r="ET432" s="13"/>
      <c r="EU432" s="13"/>
      <c r="EV432" s="13"/>
      <c r="EW432" s="13"/>
      <c r="EX432" s="13"/>
      <c r="EY432" s="13"/>
      <c r="EZ432" s="13"/>
      <c r="FA432" s="13"/>
      <c r="FB432" s="13"/>
      <c r="FC432" s="13"/>
      <c r="FD432" s="13"/>
      <c r="FE432" s="13"/>
      <c r="FF432" s="13"/>
      <c r="FG432" s="13"/>
      <c r="FH432" s="13"/>
      <c r="FI432" s="13"/>
      <c r="FJ432" s="13"/>
      <c r="FK432" s="13"/>
      <c r="FL432" s="13"/>
      <c r="FM432" s="13"/>
      <c r="FN432" s="13"/>
      <c r="FO432" s="13"/>
      <c r="FP432" s="13"/>
      <c r="FQ432" s="13"/>
      <c r="FR432" s="13"/>
      <c r="FS432" s="13"/>
      <c r="FT432" s="13"/>
      <c r="FU432" s="13"/>
      <c r="FV432" s="13"/>
      <c r="FW432" s="13"/>
      <c r="FX432" s="13"/>
      <c r="FY432" s="13"/>
      <c r="FZ432" s="13"/>
      <c r="GA432" s="13"/>
      <c r="GB432" s="13"/>
      <c r="GC432" s="13"/>
      <c r="GD432" s="13"/>
      <c r="GE432" s="13"/>
      <c r="GF432" s="13"/>
      <c r="GG432" s="13"/>
      <c r="GH432" s="13"/>
      <c r="GI432" s="13"/>
      <c r="GJ432" s="13"/>
      <c r="GK432" s="13"/>
      <c r="GL432" s="13"/>
      <c r="GM432" s="13"/>
      <c r="GN432" s="13"/>
      <c r="GO432" s="13"/>
      <c r="GP432" s="13"/>
      <c r="GQ432" s="13"/>
      <c r="GR432" s="13"/>
      <c r="GS432" s="13"/>
      <c r="GT432" s="13"/>
      <c r="GU432" s="13"/>
      <c r="GV432" s="13"/>
      <c r="GW432" s="13"/>
      <c r="GX432" s="13"/>
      <c r="GY432" s="13"/>
      <c r="GZ432" s="13"/>
      <c r="HA432" s="13"/>
      <c r="HB432" s="13"/>
      <c r="HC432" s="13"/>
      <c r="HD432" s="13"/>
      <c r="HE432" s="13"/>
      <c r="HF432" s="13"/>
      <c r="HG432" s="13"/>
      <c r="HH432" s="13"/>
      <c r="HI432" s="13"/>
      <c r="HJ432" s="13"/>
      <c r="HK432" s="13"/>
      <c r="HL432" s="13"/>
      <c r="HM432" s="13"/>
      <c r="HN432" s="13"/>
      <c r="HO432" s="13"/>
      <c r="HP432" s="13"/>
      <c r="HQ432" s="13"/>
      <c r="HR432" s="13"/>
      <c r="HS432" s="13"/>
      <c r="HT432" s="13"/>
      <c r="HU432" s="13"/>
      <c r="HV432" s="13"/>
      <c r="HW432" s="13"/>
      <c r="HX432" s="13"/>
      <c r="HY432" s="13"/>
      <c r="HZ432" s="13"/>
      <c r="IA432" s="13"/>
      <c r="IB432" s="13"/>
      <c r="IC432" s="13"/>
      <c r="ID432" s="13"/>
      <c r="IE432" s="13"/>
      <c r="IF432" s="13"/>
      <c r="IG432" s="13"/>
      <c r="IH432" s="13"/>
      <c r="II432" s="13"/>
      <c r="IJ432" s="13"/>
    </row>
    <row r="433" spans="1:244" s="20" customFormat="1" ht="163.15" customHeight="1" x14ac:dyDescent="0.2">
      <c r="A433" s="38" t="s">
        <v>426</v>
      </c>
      <c r="B433" s="11" t="s">
        <v>427</v>
      </c>
      <c r="C433" s="15"/>
      <c r="D433" s="15"/>
      <c r="E433" s="16">
        <f t="shared" si="67"/>
        <v>12</v>
      </c>
      <c r="F433" s="17">
        <f>F434</f>
        <v>0</v>
      </c>
      <c r="G433" s="16">
        <f>G434</f>
        <v>12</v>
      </c>
      <c r="H433" s="16">
        <f t="shared" si="68"/>
        <v>12</v>
      </c>
      <c r="I433" s="17">
        <f>I434</f>
        <v>0</v>
      </c>
      <c r="J433" s="16">
        <f>J434</f>
        <v>12</v>
      </c>
      <c r="K433" s="13"/>
      <c r="L433" s="13"/>
      <c r="M433" s="13"/>
      <c r="N433" s="13"/>
      <c r="O433" s="13"/>
      <c r="P433" s="13"/>
      <c r="Q433" s="13"/>
      <c r="R433" s="13"/>
      <c r="S433" s="13"/>
      <c r="T433" s="13"/>
      <c r="U433" s="13"/>
      <c r="V433" s="13"/>
      <c r="W433" s="13"/>
      <c r="X433" s="13"/>
      <c r="Y433" s="13"/>
      <c r="Z433" s="13"/>
      <c r="AA433" s="13"/>
      <c r="AB433" s="13"/>
      <c r="AC433" s="13"/>
      <c r="AD433" s="13"/>
      <c r="AE433" s="13"/>
      <c r="AF433" s="13"/>
      <c r="AG433" s="13"/>
      <c r="AH433" s="13"/>
      <c r="AI433" s="13"/>
      <c r="AJ433" s="13"/>
      <c r="AK433" s="13"/>
      <c r="AL433" s="13"/>
      <c r="AM433" s="13"/>
      <c r="AN433" s="13"/>
      <c r="AO433" s="13"/>
      <c r="AP433" s="13"/>
      <c r="AQ433" s="13"/>
      <c r="AR433" s="13"/>
      <c r="AS433" s="13"/>
      <c r="AT433" s="13"/>
      <c r="AU433" s="13"/>
      <c r="AV433" s="13"/>
      <c r="AW433" s="13"/>
      <c r="AX433" s="13"/>
      <c r="AY433" s="13"/>
      <c r="AZ433" s="13"/>
      <c r="BA433" s="13"/>
      <c r="BB433" s="13"/>
      <c r="BC433" s="13"/>
      <c r="BD433" s="13"/>
      <c r="BE433" s="13"/>
      <c r="BF433" s="13"/>
      <c r="BG433" s="13"/>
      <c r="BH433" s="13"/>
      <c r="BI433" s="13"/>
      <c r="BJ433" s="13"/>
      <c r="BK433" s="13"/>
      <c r="BL433" s="13"/>
      <c r="BM433" s="13"/>
      <c r="BN433" s="13"/>
      <c r="BO433" s="13"/>
      <c r="BP433" s="13"/>
      <c r="BQ433" s="13"/>
      <c r="BR433" s="13"/>
      <c r="BS433" s="13"/>
      <c r="BT433" s="13"/>
      <c r="BU433" s="13"/>
      <c r="BV433" s="13"/>
      <c r="BW433" s="13"/>
      <c r="BX433" s="13"/>
      <c r="BY433" s="13"/>
      <c r="BZ433" s="13"/>
      <c r="CA433" s="13"/>
      <c r="CB433" s="13"/>
      <c r="CC433" s="13"/>
      <c r="CD433" s="13"/>
      <c r="CE433" s="13"/>
      <c r="CF433" s="13"/>
      <c r="CG433" s="13"/>
      <c r="CH433" s="13"/>
      <c r="CI433" s="13"/>
      <c r="CJ433" s="13"/>
      <c r="CK433" s="13"/>
      <c r="CL433" s="13"/>
      <c r="CM433" s="13"/>
      <c r="CN433" s="13"/>
      <c r="CO433" s="13"/>
      <c r="CP433" s="13"/>
      <c r="CQ433" s="13"/>
      <c r="CR433" s="13"/>
      <c r="CS433" s="13"/>
      <c r="CT433" s="13"/>
      <c r="CU433" s="13"/>
      <c r="CV433" s="13"/>
      <c r="CW433" s="13"/>
      <c r="CX433" s="13"/>
      <c r="CY433" s="13"/>
      <c r="CZ433" s="13"/>
      <c r="DA433" s="13"/>
      <c r="DB433" s="13"/>
      <c r="DC433" s="13"/>
      <c r="DD433" s="13"/>
      <c r="DE433" s="13"/>
      <c r="DF433" s="13"/>
      <c r="DG433" s="13"/>
      <c r="DH433" s="13"/>
      <c r="DI433" s="13"/>
      <c r="DJ433" s="13"/>
      <c r="DK433" s="13"/>
      <c r="DL433" s="13"/>
      <c r="DM433" s="13"/>
      <c r="DN433" s="13"/>
      <c r="DO433" s="13"/>
      <c r="DP433" s="13"/>
      <c r="DQ433" s="13"/>
      <c r="DR433" s="13"/>
      <c r="DS433" s="13"/>
      <c r="DT433" s="13"/>
      <c r="DU433" s="13"/>
      <c r="DV433" s="13"/>
      <c r="DW433" s="13"/>
      <c r="DX433" s="13"/>
      <c r="DY433" s="13"/>
      <c r="DZ433" s="13"/>
      <c r="EA433" s="13"/>
      <c r="EB433" s="13"/>
      <c r="EC433" s="13"/>
      <c r="ED433" s="13"/>
      <c r="EE433" s="13"/>
      <c r="EF433" s="13"/>
      <c r="EG433" s="13"/>
      <c r="EH433" s="13"/>
      <c r="EI433" s="13"/>
      <c r="EJ433" s="13"/>
      <c r="EK433" s="13"/>
      <c r="EL433" s="13"/>
      <c r="EM433" s="13"/>
      <c r="EN433" s="13"/>
      <c r="EO433" s="13"/>
      <c r="EP433" s="13"/>
      <c r="EQ433" s="13"/>
      <c r="ER433" s="13"/>
      <c r="ES433" s="13"/>
      <c r="ET433" s="13"/>
      <c r="EU433" s="13"/>
      <c r="EV433" s="13"/>
      <c r="EW433" s="13"/>
      <c r="EX433" s="13"/>
      <c r="EY433" s="13"/>
      <c r="EZ433" s="13"/>
      <c r="FA433" s="13"/>
      <c r="FB433" s="13"/>
      <c r="FC433" s="13"/>
      <c r="FD433" s="13"/>
      <c r="FE433" s="13"/>
      <c r="FF433" s="13"/>
      <c r="FG433" s="13"/>
      <c r="FH433" s="13"/>
      <c r="FI433" s="13"/>
      <c r="FJ433" s="13"/>
      <c r="FK433" s="13"/>
      <c r="FL433" s="13"/>
      <c r="FM433" s="13"/>
      <c r="FN433" s="13"/>
      <c r="FO433" s="13"/>
      <c r="FP433" s="13"/>
      <c r="FQ433" s="13"/>
      <c r="FR433" s="13"/>
      <c r="FS433" s="13"/>
      <c r="FT433" s="13"/>
      <c r="FU433" s="13"/>
      <c r="FV433" s="13"/>
      <c r="FW433" s="13"/>
      <c r="FX433" s="13"/>
      <c r="FY433" s="13"/>
      <c r="FZ433" s="13"/>
      <c r="GA433" s="13"/>
      <c r="GB433" s="13"/>
      <c r="GC433" s="13"/>
      <c r="GD433" s="13"/>
      <c r="GE433" s="13"/>
      <c r="GF433" s="13"/>
      <c r="GG433" s="13"/>
      <c r="GH433" s="13"/>
      <c r="GI433" s="13"/>
      <c r="GJ433" s="13"/>
      <c r="GK433" s="13"/>
      <c r="GL433" s="13"/>
      <c r="GM433" s="13"/>
      <c r="GN433" s="13"/>
      <c r="GO433" s="13"/>
      <c r="GP433" s="13"/>
      <c r="GQ433" s="13"/>
      <c r="GR433" s="13"/>
      <c r="GS433" s="13"/>
      <c r="GT433" s="13"/>
      <c r="GU433" s="13"/>
      <c r="GV433" s="13"/>
      <c r="GW433" s="13"/>
      <c r="GX433" s="13"/>
      <c r="GY433" s="13"/>
      <c r="GZ433" s="13"/>
      <c r="HA433" s="13"/>
      <c r="HB433" s="13"/>
      <c r="HC433" s="13"/>
      <c r="HD433" s="13"/>
      <c r="HE433" s="13"/>
      <c r="HF433" s="13"/>
      <c r="HG433" s="13"/>
      <c r="HH433" s="13"/>
      <c r="HI433" s="13"/>
      <c r="HJ433" s="13"/>
      <c r="HK433" s="13"/>
      <c r="HL433" s="13"/>
      <c r="HM433" s="13"/>
      <c r="HN433" s="13"/>
      <c r="HO433" s="13"/>
      <c r="HP433" s="13"/>
      <c r="HQ433" s="13"/>
      <c r="HR433" s="13"/>
      <c r="HS433" s="13"/>
      <c r="HT433" s="13"/>
      <c r="HU433" s="13"/>
      <c r="HV433" s="13"/>
      <c r="HW433" s="13"/>
      <c r="HX433" s="13"/>
      <c r="HY433" s="13"/>
      <c r="HZ433" s="13"/>
      <c r="IA433" s="13"/>
      <c r="IB433" s="13"/>
      <c r="IC433" s="13"/>
      <c r="ID433" s="13"/>
      <c r="IE433" s="13"/>
      <c r="IF433" s="13"/>
      <c r="IG433" s="13"/>
      <c r="IH433" s="13"/>
      <c r="II433" s="13"/>
      <c r="IJ433" s="13"/>
    </row>
    <row r="434" spans="1:244" s="20" customFormat="1" ht="91.9" customHeight="1" x14ac:dyDescent="0.2">
      <c r="A434" s="37" t="s">
        <v>899</v>
      </c>
      <c r="B434" s="15" t="s">
        <v>428</v>
      </c>
      <c r="C434" s="15"/>
      <c r="D434" s="15"/>
      <c r="E434" s="18">
        <f t="shared" si="67"/>
        <v>12</v>
      </c>
      <c r="F434" s="19">
        <f>F435+F436</f>
        <v>0</v>
      </c>
      <c r="G434" s="18">
        <f>G435+G436</f>
        <v>12</v>
      </c>
      <c r="H434" s="18">
        <f t="shared" si="68"/>
        <v>12</v>
      </c>
      <c r="I434" s="19">
        <f>I435+I436</f>
        <v>0</v>
      </c>
      <c r="J434" s="18">
        <f>J435+J436</f>
        <v>12</v>
      </c>
      <c r="K434" s="13"/>
      <c r="L434" s="13"/>
      <c r="M434" s="13"/>
      <c r="N434" s="13"/>
      <c r="O434" s="13"/>
      <c r="P434" s="13"/>
      <c r="Q434" s="13"/>
      <c r="R434" s="13"/>
      <c r="S434" s="13"/>
      <c r="T434" s="13"/>
      <c r="U434" s="13"/>
      <c r="V434" s="13"/>
      <c r="W434" s="13"/>
      <c r="X434" s="13"/>
      <c r="Y434" s="13"/>
      <c r="Z434" s="13"/>
      <c r="AA434" s="13"/>
      <c r="AB434" s="13"/>
      <c r="AC434" s="13"/>
      <c r="AD434" s="13"/>
      <c r="AE434" s="13"/>
      <c r="AF434" s="13"/>
      <c r="AG434" s="13"/>
      <c r="AH434" s="13"/>
      <c r="AI434" s="13"/>
      <c r="AJ434" s="13"/>
      <c r="AK434" s="13"/>
      <c r="AL434" s="13"/>
      <c r="AM434" s="13"/>
      <c r="AN434" s="13"/>
      <c r="AO434" s="13"/>
      <c r="AP434" s="13"/>
      <c r="AQ434" s="13"/>
      <c r="AR434" s="13"/>
      <c r="AS434" s="13"/>
      <c r="AT434" s="13"/>
      <c r="AU434" s="13"/>
      <c r="AV434" s="13"/>
      <c r="AW434" s="13"/>
      <c r="AX434" s="13"/>
      <c r="AY434" s="13"/>
      <c r="AZ434" s="13"/>
      <c r="BA434" s="13"/>
      <c r="BB434" s="13"/>
      <c r="BC434" s="13"/>
      <c r="BD434" s="13"/>
      <c r="BE434" s="13"/>
      <c r="BF434" s="13"/>
      <c r="BG434" s="13"/>
      <c r="BH434" s="13"/>
      <c r="BI434" s="13"/>
      <c r="BJ434" s="13"/>
      <c r="BK434" s="13"/>
      <c r="BL434" s="13"/>
      <c r="BM434" s="13"/>
      <c r="BN434" s="13"/>
      <c r="BO434" s="13"/>
      <c r="BP434" s="13"/>
      <c r="BQ434" s="13"/>
      <c r="BR434" s="13"/>
      <c r="BS434" s="13"/>
      <c r="BT434" s="13"/>
      <c r="BU434" s="13"/>
      <c r="BV434" s="13"/>
      <c r="BW434" s="13"/>
      <c r="BX434" s="13"/>
      <c r="BY434" s="13"/>
      <c r="BZ434" s="13"/>
      <c r="CA434" s="13"/>
      <c r="CB434" s="13"/>
      <c r="CC434" s="13"/>
      <c r="CD434" s="13"/>
      <c r="CE434" s="13"/>
      <c r="CF434" s="13"/>
      <c r="CG434" s="13"/>
      <c r="CH434" s="13"/>
      <c r="CI434" s="13"/>
      <c r="CJ434" s="13"/>
      <c r="CK434" s="13"/>
      <c r="CL434" s="13"/>
      <c r="CM434" s="13"/>
      <c r="CN434" s="13"/>
      <c r="CO434" s="13"/>
      <c r="CP434" s="13"/>
      <c r="CQ434" s="13"/>
      <c r="CR434" s="13"/>
      <c r="CS434" s="13"/>
      <c r="CT434" s="13"/>
      <c r="CU434" s="13"/>
      <c r="CV434" s="13"/>
      <c r="CW434" s="13"/>
      <c r="CX434" s="13"/>
      <c r="CY434" s="13"/>
      <c r="CZ434" s="13"/>
      <c r="DA434" s="13"/>
      <c r="DB434" s="13"/>
      <c r="DC434" s="13"/>
      <c r="DD434" s="13"/>
      <c r="DE434" s="13"/>
      <c r="DF434" s="13"/>
      <c r="DG434" s="13"/>
      <c r="DH434" s="13"/>
      <c r="DI434" s="13"/>
      <c r="DJ434" s="13"/>
      <c r="DK434" s="13"/>
      <c r="DL434" s="13"/>
      <c r="DM434" s="13"/>
      <c r="DN434" s="13"/>
      <c r="DO434" s="13"/>
      <c r="DP434" s="13"/>
      <c r="DQ434" s="13"/>
      <c r="DR434" s="13"/>
      <c r="DS434" s="13"/>
      <c r="DT434" s="13"/>
      <c r="DU434" s="13"/>
      <c r="DV434" s="13"/>
      <c r="DW434" s="13"/>
      <c r="DX434" s="13"/>
      <c r="DY434" s="13"/>
      <c r="DZ434" s="13"/>
      <c r="EA434" s="13"/>
      <c r="EB434" s="13"/>
      <c r="EC434" s="13"/>
      <c r="ED434" s="13"/>
      <c r="EE434" s="13"/>
      <c r="EF434" s="13"/>
      <c r="EG434" s="13"/>
      <c r="EH434" s="13"/>
      <c r="EI434" s="13"/>
      <c r="EJ434" s="13"/>
      <c r="EK434" s="13"/>
      <c r="EL434" s="13"/>
      <c r="EM434" s="13"/>
      <c r="EN434" s="13"/>
      <c r="EO434" s="13"/>
      <c r="EP434" s="13"/>
      <c r="EQ434" s="13"/>
      <c r="ER434" s="13"/>
      <c r="ES434" s="13"/>
      <c r="ET434" s="13"/>
      <c r="EU434" s="13"/>
      <c r="EV434" s="13"/>
      <c r="EW434" s="13"/>
      <c r="EX434" s="13"/>
      <c r="EY434" s="13"/>
      <c r="EZ434" s="13"/>
      <c r="FA434" s="13"/>
      <c r="FB434" s="13"/>
      <c r="FC434" s="13"/>
      <c r="FD434" s="13"/>
      <c r="FE434" s="13"/>
      <c r="FF434" s="13"/>
      <c r="FG434" s="13"/>
      <c r="FH434" s="13"/>
      <c r="FI434" s="13"/>
      <c r="FJ434" s="13"/>
      <c r="FK434" s="13"/>
      <c r="FL434" s="13"/>
      <c r="FM434" s="13"/>
      <c r="FN434" s="13"/>
      <c r="FO434" s="13"/>
      <c r="FP434" s="13"/>
      <c r="FQ434" s="13"/>
      <c r="FR434" s="13"/>
      <c r="FS434" s="13"/>
      <c r="FT434" s="13"/>
      <c r="FU434" s="13"/>
      <c r="FV434" s="13"/>
      <c r="FW434" s="13"/>
      <c r="FX434" s="13"/>
      <c r="FY434" s="13"/>
      <c r="FZ434" s="13"/>
      <c r="GA434" s="13"/>
      <c r="GB434" s="13"/>
      <c r="GC434" s="13"/>
      <c r="GD434" s="13"/>
      <c r="GE434" s="13"/>
      <c r="GF434" s="13"/>
      <c r="GG434" s="13"/>
      <c r="GH434" s="13"/>
      <c r="GI434" s="13"/>
      <c r="GJ434" s="13"/>
      <c r="GK434" s="13"/>
      <c r="GL434" s="13"/>
      <c r="GM434" s="13"/>
      <c r="GN434" s="13"/>
      <c r="GO434" s="13"/>
      <c r="GP434" s="13"/>
      <c r="GQ434" s="13"/>
      <c r="GR434" s="13"/>
      <c r="GS434" s="13"/>
      <c r="GT434" s="13"/>
      <c r="GU434" s="13"/>
      <c r="GV434" s="13"/>
      <c r="GW434" s="13"/>
      <c r="GX434" s="13"/>
      <c r="GY434" s="13"/>
      <c r="GZ434" s="13"/>
      <c r="HA434" s="13"/>
      <c r="HB434" s="13"/>
      <c r="HC434" s="13"/>
      <c r="HD434" s="13"/>
      <c r="HE434" s="13"/>
      <c r="HF434" s="13"/>
      <c r="HG434" s="13"/>
      <c r="HH434" s="13"/>
      <c r="HI434" s="13"/>
      <c r="HJ434" s="13"/>
      <c r="HK434" s="13"/>
      <c r="HL434" s="13"/>
      <c r="HM434" s="13"/>
      <c r="HN434" s="13"/>
      <c r="HO434" s="13"/>
      <c r="HP434" s="13"/>
      <c r="HQ434" s="13"/>
      <c r="HR434" s="13"/>
      <c r="HS434" s="13"/>
      <c r="HT434" s="13"/>
      <c r="HU434" s="13"/>
      <c r="HV434" s="13"/>
      <c r="HW434" s="13"/>
      <c r="HX434" s="13"/>
      <c r="HY434" s="13"/>
      <c r="HZ434" s="13"/>
      <c r="IA434" s="13"/>
      <c r="IB434" s="13"/>
      <c r="IC434" s="13"/>
      <c r="ID434" s="13"/>
      <c r="IE434" s="13"/>
      <c r="IF434" s="13"/>
      <c r="IG434" s="13"/>
      <c r="IH434" s="13"/>
      <c r="II434" s="13"/>
      <c r="IJ434" s="13"/>
    </row>
    <row r="435" spans="1:244" s="20" customFormat="1" ht="72" customHeight="1" x14ac:dyDescent="0.2">
      <c r="A435" s="15" t="s">
        <v>23</v>
      </c>
      <c r="B435" s="15" t="s">
        <v>428</v>
      </c>
      <c r="C435" s="15" t="s">
        <v>16</v>
      </c>
      <c r="D435" s="15" t="s">
        <v>11</v>
      </c>
      <c r="E435" s="18">
        <f t="shared" si="67"/>
        <v>0.1</v>
      </c>
      <c r="F435" s="18"/>
      <c r="G435" s="18">
        <v>0.1</v>
      </c>
      <c r="H435" s="18">
        <f t="shared" si="68"/>
        <v>0.1</v>
      </c>
      <c r="I435" s="18"/>
      <c r="J435" s="18">
        <v>0.1</v>
      </c>
      <c r="K435" s="13"/>
      <c r="L435" s="13"/>
      <c r="M435" s="13"/>
      <c r="N435" s="13"/>
      <c r="O435" s="13"/>
      <c r="P435" s="13"/>
      <c r="Q435" s="13"/>
      <c r="R435" s="13"/>
      <c r="S435" s="13"/>
      <c r="T435" s="13"/>
      <c r="U435" s="13"/>
      <c r="V435" s="13"/>
      <c r="W435" s="13"/>
      <c r="X435" s="13"/>
      <c r="Y435" s="13"/>
      <c r="Z435" s="13"/>
      <c r="AA435" s="13"/>
      <c r="AB435" s="13"/>
      <c r="AC435" s="13"/>
      <c r="AD435" s="13"/>
      <c r="AE435" s="13"/>
      <c r="AF435" s="13"/>
      <c r="AG435" s="13"/>
      <c r="AH435" s="13"/>
      <c r="AI435" s="13"/>
      <c r="AJ435" s="13"/>
      <c r="AK435" s="13"/>
      <c r="AL435" s="13"/>
      <c r="AM435" s="13"/>
      <c r="AN435" s="13"/>
      <c r="AO435" s="13"/>
      <c r="AP435" s="13"/>
      <c r="AQ435" s="13"/>
      <c r="AR435" s="13"/>
      <c r="AS435" s="13"/>
      <c r="AT435" s="13"/>
      <c r="AU435" s="13"/>
      <c r="AV435" s="13"/>
      <c r="AW435" s="13"/>
      <c r="AX435" s="13"/>
      <c r="AY435" s="13"/>
      <c r="AZ435" s="13"/>
      <c r="BA435" s="13"/>
      <c r="BB435" s="13"/>
      <c r="BC435" s="13"/>
      <c r="BD435" s="13"/>
      <c r="BE435" s="13"/>
      <c r="BF435" s="13"/>
      <c r="BG435" s="13"/>
      <c r="BH435" s="13"/>
      <c r="BI435" s="13"/>
      <c r="BJ435" s="13"/>
      <c r="BK435" s="13"/>
      <c r="BL435" s="13"/>
      <c r="BM435" s="13"/>
      <c r="BN435" s="13"/>
      <c r="BO435" s="13"/>
      <c r="BP435" s="13"/>
      <c r="BQ435" s="13"/>
      <c r="BR435" s="13"/>
      <c r="BS435" s="13"/>
      <c r="BT435" s="13"/>
      <c r="BU435" s="13"/>
      <c r="BV435" s="13"/>
      <c r="BW435" s="13"/>
      <c r="BX435" s="13"/>
      <c r="BY435" s="13"/>
      <c r="BZ435" s="13"/>
      <c r="CA435" s="13"/>
      <c r="CB435" s="13"/>
      <c r="CC435" s="13"/>
      <c r="CD435" s="13"/>
      <c r="CE435" s="13"/>
      <c r="CF435" s="13"/>
      <c r="CG435" s="13"/>
      <c r="CH435" s="13"/>
      <c r="CI435" s="13"/>
      <c r="CJ435" s="13"/>
      <c r="CK435" s="13"/>
      <c r="CL435" s="13"/>
      <c r="CM435" s="13"/>
      <c r="CN435" s="13"/>
      <c r="CO435" s="13"/>
      <c r="CP435" s="13"/>
      <c r="CQ435" s="13"/>
      <c r="CR435" s="13"/>
      <c r="CS435" s="13"/>
      <c r="CT435" s="13"/>
      <c r="CU435" s="13"/>
      <c r="CV435" s="13"/>
      <c r="CW435" s="13"/>
      <c r="CX435" s="13"/>
      <c r="CY435" s="13"/>
      <c r="CZ435" s="13"/>
      <c r="DA435" s="13"/>
      <c r="DB435" s="13"/>
      <c r="DC435" s="13"/>
      <c r="DD435" s="13"/>
      <c r="DE435" s="13"/>
      <c r="DF435" s="13"/>
      <c r="DG435" s="13"/>
      <c r="DH435" s="13"/>
      <c r="DI435" s="13"/>
      <c r="DJ435" s="13"/>
      <c r="DK435" s="13"/>
      <c r="DL435" s="13"/>
      <c r="DM435" s="13"/>
      <c r="DN435" s="13"/>
      <c r="DO435" s="13"/>
      <c r="DP435" s="13"/>
      <c r="DQ435" s="13"/>
      <c r="DR435" s="13"/>
      <c r="DS435" s="13"/>
      <c r="DT435" s="13"/>
      <c r="DU435" s="13"/>
      <c r="DV435" s="13"/>
      <c r="DW435" s="13"/>
      <c r="DX435" s="13"/>
      <c r="DY435" s="13"/>
      <c r="DZ435" s="13"/>
      <c r="EA435" s="13"/>
      <c r="EB435" s="13"/>
      <c r="EC435" s="13"/>
      <c r="ED435" s="13"/>
      <c r="EE435" s="13"/>
      <c r="EF435" s="13"/>
      <c r="EG435" s="13"/>
      <c r="EH435" s="13"/>
      <c r="EI435" s="13"/>
      <c r="EJ435" s="13"/>
      <c r="EK435" s="13"/>
      <c r="EL435" s="13"/>
      <c r="EM435" s="13"/>
      <c r="EN435" s="13"/>
      <c r="EO435" s="13"/>
      <c r="EP435" s="13"/>
      <c r="EQ435" s="13"/>
      <c r="ER435" s="13"/>
      <c r="ES435" s="13"/>
      <c r="ET435" s="13"/>
      <c r="EU435" s="13"/>
      <c r="EV435" s="13"/>
      <c r="EW435" s="13"/>
      <c r="EX435" s="13"/>
      <c r="EY435" s="13"/>
      <c r="EZ435" s="13"/>
      <c r="FA435" s="13"/>
      <c r="FB435" s="13"/>
      <c r="FC435" s="13"/>
      <c r="FD435" s="13"/>
      <c r="FE435" s="13"/>
      <c r="FF435" s="13"/>
      <c r="FG435" s="13"/>
      <c r="FH435" s="13"/>
      <c r="FI435" s="13"/>
      <c r="FJ435" s="13"/>
      <c r="FK435" s="13"/>
      <c r="FL435" s="13"/>
      <c r="FM435" s="13"/>
      <c r="FN435" s="13"/>
      <c r="FO435" s="13"/>
      <c r="FP435" s="13"/>
      <c r="FQ435" s="13"/>
      <c r="FR435" s="13"/>
      <c r="FS435" s="13"/>
      <c r="FT435" s="13"/>
      <c r="FU435" s="13"/>
      <c r="FV435" s="13"/>
      <c r="FW435" s="13"/>
      <c r="FX435" s="13"/>
      <c r="FY435" s="13"/>
      <c r="FZ435" s="13"/>
      <c r="GA435" s="13"/>
      <c r="GB435" s="13"/>
      <c r="GC435" s="13"/>
      <c r="GD435" s="13"/>
      <c r="GE435" s="13"/>
      <c r="GF435" s="13"/>
      <c r="GG435" s="13"/>
      <c r="GH435" s="13"/>
      <c r="GI435" s="13"/>
      <c r="GJ435" s="13"/>
      <c r="GK435" s="13"/>
      <c r="GL435" s="13"/>
      <c r="GM435" s="13"/>
      <c r="GN435" s="13"/>
      <c r="GO435" s="13"/>
      <c r="GP435" s="13"/>
      <c r="GQ435" s="13"/>
      <c r="GR435" s="13"/>
      <c r="GS435" s="13"/>
      <c r="GT435" s="13"/>
      <c r="GU435" s="13"/>
      <c r="GV435" s="13"/>
      <c r="GW435" s="13"/>
      <c r="GX435" s="13"/>
      <c r="GY435" s="13"/>
      <c r="GZ435" s="13"/>
      <c r="HA435" s="13"/>
      <c r="HB435" s="13"/>
      <c r="HC435" s="13"/>
      <c r="HD435" s="13"/>
      <c r="HE435" s="13"/>
      <c r="HF435" s="13"/>
      <c r="HG435" s="13"/>
      <c r="HH435" s="13"/>
      <c r="HI435" s="13"/>
      <c r="HJ435" s="13"/>
      <c r="HK435" s="13"/>
      <c r="HL435" s="13"/>
      <c r="HM435" s="13"/>
      <c r="HN435" s="13"/>
      <c r="HO435" s="13"/>
      <c r="HP435" s="13"/>
      <c r="HQ435" s="13"/>
      <c r="HR435" s="13"/>
      <c r="HS435" s="13"/>
      <c r="HT435" s="13"/>
      <c r="HU435" s="13"/>
      <c r="HV435" s="13"/>
      <c r="HW435" s="13"/>
      <c r="HX435" s="13"/>
      <c r="HY435" s="13"/>
      <c r="HZ435" s="13"/>
      <c r="IA435" s="13"/>
      <c r="IB435" s="13"/>
      <c r="IC435" s="13"/>
      <c r="ID435" s="13"/>
      <c r="IE435" s="13"/>
      <c r="IF435" s="13"/>
      <c r="IG435" s="13"/>
      <c r="IH435" s="13"/>
      <c r="II435" s="13"/>
      <c r="IJ435" s="13"/>
    </row>
    <row r="436" spans="1:244" s="20" customFormat="1" ht="51" customHeight="1" x14ac:dyDescent="0.2">
      <c r="A436" s="36" t="s">
        <v>30</v>
      </c>
      <c r="B436" s="15" t="s">
        <v>428</v>
      </c>
      <c r="C436" s="15" t="s">
        <v>19</v>
      </c>
      <c r="D436" s="15" t="s">
        <v>11</v>
      </c>
      <c r="E436" s="18">
        <f t="shared" si="67"/>
        <v>11.9</v>
      </c>
      <c r="F436" s="18"/>
      <c r="G436" s="18">
        <v>11.9</v>
      </c>
      <c r="H436" s="18">
        <f t="shared" si="68"/>
        <v>11.9</v>
      </c>
      <c r="I436" s="18"/>
      <c r="J436" s="18">
        <v>11.9</v>
      </c>
      <c r="K436" s="13"/>
      <c r="L436" s="13"/>
      <c r="M436" s="13"/>
      <c r="N436" s="13"/>
      <c r="O436" s="13"/>
      <c r="P436" s="13"/>
      <c r="Q436" s="13"/>
      <c r="R436" s="13"/>
      <c r="S436" s="13"/>
      <c r="T436" s="13"/>
      <c r="U436" s="13"/>
      <c r="V436" s="13"/>
      <c r="W436" s="13"/>
      <c r="X436" s="13"/>
      <c r="Y436" s="13"/>
      <c r="Z436" s="13"/>
      <c r="AA436" s="13"/>
      <c r="AB436" s="13"/>
      <c r="AC436" s="13"/>
      <c r="AD436" s="13"/>
      <c r="AE436" s="13"/>
      <c r="AF436" s="13"/>
      <c r="AG436" s="13"/>
      <c r="AH436" s="13"/>
      <c r="AI436" s="13"/>
      <c r="AJ436" s="13"/>
      <c r="AK436" s="13"/>
      <c r="AL436" s="13"/>
      <c r="AM436" s="13"/>
      <c r="AN436" s="13"/>
      <c r="AO436" s="13"/>
      <c r="AP436" s="13"/>
      <c r="AQ436" s="13"/>
      <c r="AR436" s="13"/>
      <c r="AS436" s="13"/>
      <c r="AT436" s="13"/>
      <c r="AU436" s="13"/>
      <c r="AV436" s="13"/>
      <c r="AW436" s="13"/>
      <c r="AX436" s="13"/>
      <c r="AY436" s="13"/>
      <c r="AZ436" s="13"/>
      <c r="BA436" s="13"/>
      <c r="BB436" s="13"/>
      <c r="BC436" s="13"/>
      <c r="BD436" s="13"/>
      <c r="BE436" s="13"/>
      <c r="BF436" s="13"/>
      <c r="BG436" s="13"/>
      <c r="BH436" s="13"/>
      <c r="BI436" s="13"/>
      <c r="BJ436" s="13"/>
      <c r="BK436" s="13"/>
      <c r="BL436" s="13"/>
      <c r="BM436" s="13"/>
      <c r="BN436" s="13"/>
      <c r="BO436" s="13"/>
      <c r="BP436" s="13"/>
      <c r="BQ436" s="13"/>
      <c r="BR436" s="13"/>
      <c r="BS436" s="13"/>
      <c r="BT436" s="13"/>
      <c r="BU436" s="13"/>
      <c r="BV436" s="13"/>
      <c r="BW436" s="13"/>
      <c r="BX436" s="13"/>
      <c r="BY436" s="13"/>
      <c r="BZ436" s="13"/>
      <c r="CA436" s="13"/>
      <c r="CB436" s="13"/>
      <c r="CC436" s="13"/>
      <c r="CD436" s="13"/>
      <c r="CE436" s="13"/>
      <c r="CF436" s="13"/>
      <c r="CG436" s="13"/>
      <c r="CH436" s="13"/>
      <c r="CI436" s="13"/>
      <c r="CJ436" s="13"/>
      <c r="CK436" s="13"/>
      <c r="CL436" s="13"/>
      <c r="CM436" s="13"/>
      <c r="CN436" s="13"/>
      <c r="CO436" s="13"/>
      <c r="CP436" s="13"/>
      <c r="CQ436" s="13"/>
      <c r="CR436" s="13"/>
      <c r="CS436" s="13"/>
      <c r="CT436" s="13"/>
      <c r="CU436" s="13"/>
      <c r="CV436" s="13"/>
      <c r="CW436" s="13"/>
      <c r="CX436" s="13"/>
      <c r="CY436" s="13"/>
      <c r="CZ436" s="13"/>
      <c r="DA436" s="13"/>
      <c r="DB436" s="13"/>
      <c r="DC436" s="13"/>
      <c r="DD436" s="13"/>
      <c r="DE436" s="13"/>
      <c r="DF436" s="13"/>
      <c r="DG436" s="13"/>
      <c r="DH436" s="13"/>
      <c r="DI436" s="13"/>
      <c r="DJ436" s="13"/>
      <c r="DK436" s="13"/>
      <c r="DL436" s="13"/>
      <c r="DM436" s="13"/>
      <c r="DN436" s="13"/>
      <c r="DO436" s="13"/>
      <c r="DP436" s="13"/>
      <c r="DQ436" s="13"/>
      <c r="DR436" s="13"/>
      <c r="DS436" s="13"/>
      <c r="DT436" s="13"/>
      <c r="DU436" s="13"/>
      <c r="DV436" s="13"/>
      <c r="DW436" s="13"/>
      <c r="DX436" s="13"/>
      <c r="DY436" s="13"/>
      <c r="DZ436" s="13"/>
      <c r="EA436" s="13"/>
      <c r="EB436" s="13"/>
      <c r="EC436" s="13"/>
      <c r="ED436" s="13"/>
      <c r="EE436" s="13"/>
      <c r="EF436" s="13"/>
      <c r="EG436" s="13"/>
      <c r="EH436" s="13"/>
      <c r="EI436" s="13"/>
      <c r="EJ436" s="13"/>
      <c r="EK436" s="13"/>
      <c r="EL436" s="13"/>
      <c r="EM436" s="13"/>
      <c r="EN436" s="13"/>
      <c r="EO436" s="13"/>
      <c r="EP436" s="13"/>
      <c r="EQ436" s="13"/>
      <c r="ER436" s="13"/>
      <c r="ES436" s="13"/>
      <c r="ET436" s="13"/>
      <c r="EU436" s="13"/>
      <c r="EV436" s="13"/>
      <c r="EW436" s="13"/>
      <c r="EX436" s="13"/>
      <c r="EY436" s="13"/>
      <c r="EZ436" s="13"/>
      <c r="FA436" s="13"/>
      <c r="FB436" s="13"/>
      <c r="FC436" s="13"/>
      <c r="FD436" s="13"/>
      <c r="FE436" s="13"/>
      <c r="FF436" s="13"/>
      <c r="FG436" s="13"/>
      <c r="FH436" s="13"/>
      <c r="FI436" s="13"/>
      <c r="FJ436" s="13"/>
      <c r="FK436" s="13"/>
      <c r="FL436" s="13"/>
      <c r="FM436" s="13"/>
      <c r="FN436" s="13"/>
      <c r="FO436" s="13"/>
      <c r="FP436" s="13"/>
      <c r="FQ436" s="13"/>
      <c r="FR436" s="13"/>
      <c r="FS436" s="13"/>
      <c r="FT436" s="13"/>
      <c r="FU436" s="13"/>
      <c r="FV436" s="13"/>
      <c r="FW436" s="13"/>
      <c r="FX436" s="13"/>
      <c r="FY436" s="13"/>
      <c r="FZ436" s="13"/>
      <c r="GA436" s="13"/>
      <c r="GB436" s="13"/>
      <c r="GC436" s="13"/>
      <c r="GD436" s="13"/>
      <c r="GE436" s="13"/>
      <c r="GF436" s="13"/>
      <c r="GG436" s="13"/>
      <c r="GH436" s="13"/>
      <c r="GI436" s="13"/>
      <c r="GJ436" s="13"/>
      <c r="GK436" s="13"/>
      <c r="GL436" s="13"/>
      <c r="GM436" s="13"/>
      <c r="GN436" s="13"/>
      <c r="GO436" s="13"/>
      <c r="GP436" s="13"/>
      <c r="GQ436" s="13"/>
      <c r="GR436" s="13"/>
      <c r="GS436" s="13"/>
      <c r="GT436" s="13"/>
      <c r="GU436" s="13"/>
      <c r="GV436" s="13"/>
      <c r="GW436" s="13"/>
      <c r="GX436" s="13"/>
      <c r="GY436" s="13"/>
      <c r="GZ436" s="13"/>
      <c r="HA436" s="13"/>
      <c r="HB436" s="13"/>
      <c r="HC436" s="13"/>
      <c r="HD436" s="13"/>
      <c r="HE436" s="13"/>
      <c r="HF436" s="13"/>
      <c r="HG436" s="13"/>
      <c r="HH436" s="13"/>
      <c r="HI436" s="13"/>
      <c r="HJ436" s="13"/>
      <c r="HK436" s="13"/>
      <c r="HL436" s="13"/>
      <c r="HM436" s="13"/>
      <c r="HN436" s="13"/>
      <c r="HO436" s="13"/>
      <c r="HP436" s="13"/>
      <c r="HQ436" s="13"/>
      <c r="HR436" s="13"/>
      <c r="HS436" s="13"/>
      <c r="HT436" s="13"/>
      <c r="HU436" s="13"/>
      <c r="HV436" s="13"/>
      <c r="HW436" s="13"/>
      <c r="HX436" s="13"/>
      <c r="HY436" s="13"/>
      <c r="HZ436" s="13"/>
      <c r="IA436" s="13"/>
      <c r="IB436" s="13"/>
      <c r="IC436" s="13"/>
      <c r="ID436" s="13"/>
      <c r="IE436" s="13"/>
      <c r="IF436" s="13"/>
      <c r="IG436" s="13"/>
      <c r="IH436" s="13"/>
      <c r="II436" s="13"/>
      <c r="IJ436" s="13"/>
    </row>
    <row r="437" spans="1:244" ht="147.6" customHeight="1" x14ac:dyDescent="0.2">
      <c r="A437" s="38" t="s">
        <v>914</v>
      </c>
      <c r="B437" s="11" t="s">
        <v>429</v>
      </c>
      <c r="C437" s="15"/>
      <c r="D437" s="15"/>
      <c r="E437" s="16">
        <f t="shared" si="67"/>
        <v>41552</v>
      </c>
      <c r="F437" s="17">
        <f>F438</f>
        <v>0</v>
      </c>
      <c r="G437" s="16">
        <f>G438</f>
        <v>41552</v>
      </c>
      <c r="H437" s="16">
        <f t="shared" si="68"/>
        <v>43236</v>
      </c>
      <c r="I437" s="17">
        <f>I438</f>
        <v>0</v>
      </c>
      <c r="J437" s="16">
        <f>J438</f>
        <v>43236</v>
      </c>
      <c r="K437" s="20"/>
      <c r="L437" s="20"/>
      <c r="M437" s="20"/>
      <c r="N437" s="20"/>
      <c r="O437" s="20"/>
      <c r="P437" s="20"/>
      <c r="Q437" s="20"/>
      <c r="R437" s="20"/>
      <c r="S437" s="20"/>
      <c r="T437" s="20"/>
      <c r="U437" s="20"/>
      <c r="V437" s="20"/>
      <c r="W437" s="20"/>
      <c r="X437" s="20"/>
      <c r="Y437" s="20"/>
      <c r="Z437" s="20"/>
      <c r="AA437" s="20"/>
      <c r="AB437" s="20"/>
      <c r="AC437" s="20"/>
      <c r="AD437" s="20"/>
      <c r="AE437" s="20"/>
      <c r="AF437" s="20"/>
      <c r="AG437" s="20"/>
      <c r="AH437" s="20"/>
      <c r="AI437" s="20"/>
      <c r="AJ437" s="20"/>
      <c r="AK437" s="20"/>
      <c r="AL437" s="20"/>
      <c r="AM437" s="20"/>
      <c r="AN437" s="20"/>
      <c r="AO437" s="20"/>
      <c r="AP437" s="20"/>
      <c r="AQ437" s="20"/>
      <c r="AR437" s="20"/>
      <c r="AS437" s="20"/>
      <c r="AT437" s="20"/>
      <c r="AU437" s="20"/>
      <c r="AV437" s="20"/>
      <c r="AW437" s="20"/>
      <c r="AX437" s="20"/>
      <c r="AY437" s="20"/>
      <c r="AZ437" s="20"/>
      <c r="BA437" s="20"/>
      <c r="BB437" s="20"/>
      <c r="BC437" s="20"/>
      <c r="BD437" s="20"/>
      <c r="BE437" s="20"/>
      <c r="BF437" s="20"/>
      <c r="BG437" s="20"/>
      <c r="BH437" s="20"/>
      <c r="BI437" s="20"/>
      <c r="BJ437" s="20"/>
      <c r="BK437" s="20"/>
      <c r="BL437" s="20"/>
      <c r="BM437" s="20"/>
      <c r="BN437" s="20"/>
      <c r="BO437" s="20"/>
      <c r="BP437" s="20"/>
      <c r="BQ437" s="20"/>
      <c r="BR437" s="20"/>
      <c r="BS437" s="20"/>
      <c r="BT437" s="20"/>
      <c r="BU437" s="20"/>
      <c r="BV437" s="20"/>
      <c r="BW437" s="20"/>
      <c r="BX437" s="20"/>
      <c r="BY437" s="20"/>
      <c r="BZ437" s="20"/>
      <c r="CA437" s="20"/>
      <c r="CB437" s="20"/>
      <c r="CC437" s="20"/>
      <c r="CD437" s="20"/>
      <c r="CE437" s="20"/>
      <c r="CF437" s="20"/>
      <c r="CG437" s="20"/>
      <c r="CH437" s="20"/>
      <c r="CI437" s="20"/>
      <c r="CJ437" s="20"/>
      <c r="CK437" s="20"/>
      <c r="CL437" s="20"/>
      <c r="CM437" s="20"/>
      <c r="CN437" s="20"/>
      <c r="CO437" s="20"/>
      <c r="CP437" s="20"/>
      <c r="CQ437" s="20"/>
      <c r="CR437" s="20"/>
      <c r="CS437" s="20"/>
      <c r="CT437" s="20"/>
      <c r="CU437" s="20"/>
      <c r="CV437" s="20"/>
      <c r="CW437" s="20"/>
      <c r="CX437" s="20"/>
      <c r="CY437" s="20"/>
      <c r="CZ437" s="20"/>
      <c r="DA437" s="20"/>
      <c r="DB437" s="20"/>
      <c r="DC437" s="20"/>
      <c r="DD437" s="20"/>
      <c r="DE437" s="20"/>
      <c r="DF437" s="20"/>
      <c r="DG437" s="20"/>
      <c r="DH437" s="20"/>
      <c r="DI437" s="20"/>
      <c r="DJ437" s="20"/>
      <c r="DK437" s="20"/>
      <c r="DL437" s="20"/>
      <c r="DM437" s="20"/>
      <c r="DN437" s="20"/>
      <c r="DO437" s="20"/>
      <c r="DP437" s="20"/>
      <c r="DQ437" s="20"/>
      <c r="DR437" s="20"/>
      <c r="DS437" s="20"/>
      <c r="DT437" s="20"/>
      <c r="DU437" s="20"/>
      <c r="DV437" s="20"/>
      <c r="DW437" s="20"/>
      <c r="DX437" s="20"/>
      <c r="DY437" s="20"/>
      <c r="DZ437" s="20"/>
      <c r="EA437" s="20"/>
      <c r="EB437" s="20"/>
      <c r="EC437" s="20"/>
      <c r="ED437" s="20"/>
      <c r="EE437" s="20"/>
      <c r="EF437" s="20"/>
      <c r="EG437" s="20"/>
      <c r="EH437" s="20"/>
      <c r="EI437" s="20"/>
      <c r="EJ437" s="20"/>
      <c r="EK437" s="20"/>
      <c r="EL437" s="20"/>
      <c r="EM437" s="20"/>
      <c r="EN437" s="20"/>
      <c r="EO437" s="20"/>
      <c r="EP437" s="20"/>
      <c r="EQ437" s="20"/>
      <c r="ER437" s="20"/>
      <c r="ES437" s="20"/>
      <c r="ET437" s="20"/>
      <c r="EU437" s="20"/>
      <c r="EV437" s="20"/>
      <c r="EW437" s="20"/>
      <c r="EX437" s="20"/>
      <c r="EY437" s="20"/>
      <c r="EZ437" s="20"/>
      <c r="FA437" s="20"/>
      <c r="FB437" s="20"/>
      <c r="FC437" s="20"/>
      <c r="FD437" s="20"/>
      <c r="FE437" s="20"/>
      <c r="FF437" s="20"/>
      <c r="FG437" s="20"/>
      <c r="FH437" s="20"/>
      <c r="FI437" s="20"/>
      <c r="FJ437" s="20"/>
      <c r="FK437" s="20"/>
      <c r="FL437" s="20"/>
      <c r="FM437" s="20"/>
      <c r="FN437" s="20"/>
      <c r="FO437" s="20"/>
      <c r="FP437" s="20"/>
      <c r="FQ437" s="20"/>
      <c r="FR437" s="20"/>
      <c r="FS437" s="20"/>
      <c r="FT437" s="20"/>
      <c r="FU437" s="20"/>
      <c r="FV437" s="20"/>
      <c r="FW437" s="20"/>
      <c r="FX437" s="20"/>
      <c r="FY437" s="20"/>
      <c r="FZ437" s="20"/>
      <c r="GA437" s="20"/>
      <c r="GB437" s="20"/>
      <c r="GC437" s="20"/>
      <c r="GD437" s="20"/>
      <c r="GE437" s="20"/>
      <c r="GF437" s="20"/>
      <c r="GG437" s="20"/>
      <c r="GH437" s="20"/>
      <c r="GI437" s="20"/>
      <c r="GJ437" s="20"/>
      <c r="GK437" s="20"/>
      <c r="GL437" s="20"/>
      <c r="GM437" s="20"/>
      <c r="GN437" s="20"/>
      <c r="GO437" s="20"/>
      <c r="GP437" s="20"/>
      <c r="GQ437" s="20"/>
      <c r="GR437" s="20"/>
      <c r="GS437" s="20"/>
      <c r="GT437" s="20"/>
      <c r="GU437" s="20"/>
      <c r="GV437" s="20"/>
      <c r="GW437" s="20"/>
      <c r="GX437" s="20"/>
      <c r="GY437" s="20"/>
      <c r="GZ437" s="20"/>
      <c r="HA437" s="20"/>
      <c r="HB437" s="20"/>
      <c r="HC437" s="20"/>
      <c r="HD437" s="20"/>
      <c r="HE437" s="20"/>
      <c r="HF437" s="20"/>
      <c r="HG437" s="20"/>
      <c r="HH437" s="20"/>
      <c r="HI437" s="20"/>
      <c r="HJ437" s="20"/>
      <c r="HK437" s="20"/>
      <c r="HL437" s="20"/>
      <c r="HM437" s="20"/>
      <c r="HN437" s="20"/>
      <c r="HO437" s="20"/>
      <c r="HP437" s="20"/>
      <c r="HQ437" s="20"/>
      <c r="HR437" s="20"/>
      <c r="HS437" s="20"/>
      <c r="HT437" s="20"/>
      <c r="HU437" s="20"/>
      <c r="HV437" s="20"/>
      <c r="HW437" s="20"/>
      <c r="HX437" s="20"/>
      <c r="HY437" s="20"/>
      <c r="HZ437" s="20"/>
      <c r="IA437" s="20"/>
      <c r="IB437" s="20"/>
      <c r="IC437" s="20"/>
      <c r="ID437" s="20"/>
      <c r="IE437" s="20"/>
      <c r="IF437" s="20"/>
      <c r="IG437" s="20"/>
      <c r="IH437" s="20"/>
      <c r="II437" s="20"/>
      <c r="IJ437" s="20"/>
    </row>
    <row r="438" spans="1:244" ht="123" customHeight="1" x14ac:dyDescent="0.2">
      <c r="A438" s="36" t="s">
        <v>915</v>
      </c>
      <c r="B438" s="15" t="s">
        <v>430</v>
      </c>
      <c r="C438" s="15"/>
      <c r="D438" s="15"/>
      <c r="E438" s="18">
        <f t="shared" si="67"/>
        <v>41552</v>
      </c>
      <c r="F438" s="19">
        <f>F439+F440</f>
        <v>0</v>
      </c>
      <c r="G438" s="18">
        <f>G439+G440</f>
        <v>41552</v>
      </c>
      <c r="H438" s="18">
        <f t="shared" si="68"/>
        <v>43236</v>
      </c>
      <c r="I438" s="19">
        <f>I439+I440</f>
        <v>0</v>
      </c>
      <c r="J438" s="18">
        <f>J439+J440</f>
        <v>43236</v>
      </c>
      <c r="K438" s="20"/>
      <c r="L438" s="20"/>
      <c r="M438" s="20"/>
      <c r="N438" s="20"/>
      <c r="O438" s="20"/>
      <c r="P438" s="20"/>
      <c r="Q438" s="20"/>
      <c r="R438" s="20"/>
      <c r="S438" s="20"/>
      <c r="T438" s="20"/>
      <c r="U438" s="20"/>
      <c r="V438" s="20"/>
      <c r="W438" s="20"/>
      <c r="X438" s="20"/>
      <c r="Y438" s="20"/>
      <c r="Z438" s="20"/>
      <c r="AA438" s="20"/>
      <c r="AB438" s="20"/>
      <c r="AC438" s="20"/>
      <c r="AD438" s="20"/>
      <c r="AE438" s="20"/>
      <c r="AF438" s="20"/>
      <c r="AG438" s="20"/>
      <c r="AH438" s="20"/>
      <c r="AI438" s="20"/>
      <c r="AJ438" s="20"/>
      <c r="AK438" s="20"/>
      <c r="AL438" s="20"/>
      <c r="AM438" s="20"/>
      <c r="AN438" s="20"/>
      <c r="AO438" s="20"/>
      <c r="AP438" s="20"/>
      <c r="AQ438" s="20"/>
      <c r="AR438" s="20"/>
      <c r="AS438" s="20"/>
      <c r="AT438" s="20"/>
      <c r="AU438" s="20"/>
      <c r="AV438" s="20"/>
      <c r="AW438" s="20"/>
      <c r="AX438" s="20"/>
      <c r="AY438" s="20"/>
      <c r="AZ438" s="20"/>
      <c r="BA438" s="20"/>
      <c r="BB438" s="20"/>
      <c r="BC438" s="20"/>
      <c r="BD438" s="20"/>
      <c r="BE438" s="20"/>
      <c r="BF438" s="20"/>
      <c r="BG438" s="20"/>
      <c r="BH438" s="20"/>
      <c r="BI438" s="20"/>
      <c r="BJ438" s="20"/>
      <c r="BK438" s="20"/>
      <c r="BL438" s="20"/>
      <c r="BM438" s="20"/>
      <c r="BN438" s="20"/>
      <c r="BO438" s="20"/>
      <c r="BP438" s="20"/>
      <c r="BQ438" s="20"/>
      <c r="BR438" s="20"/>
      <c r="BS438" s="20"/>
      <c r="BT438" s="20"/>
      <c r="BU438" s="20"/>
      <c r="BV438" s="20"/>
      <c r="BW438" s="20"/>
      <c r="BX438" s="20"/>
      <c r="BY438" s="20"/>
      <c r="BZ438" s="20"/>
      <c r="CA438" s="20"/>
      <c r="CB438" s="20"/>
      <c r="CC438" s="20"/>
      <c r="CD438" s="20"/>
      <c r="CE438" s="20"/>
      <c r="CF438" s="20"/>
      <c r="CG438" s="20"/>
      <c r="CH438" s="20"/>
      <c r="CI438" s="20"/>
      <c r="CJ438" s="20"/>
      <c r="CK438" s="20"/>
      <c r="CL438" s="20"/>
      <c r="CM438" s="20"/>
      <c r="CN438" s="20"/>
      <c r="CO438" s="20"/>
      <c r="CP438" s="20"/>
      <c r="CQ438" s="20"/>
      <c r="CR438" s="20"/>
      <c r="CS438" s="20"/>
      <c r="CT438" s="20"/>
      <c r="CU438" s="20"/>
      <c r="CV438" s="20"/>
      <c r="CW438" s="20"/>
      <c r="CX438" s="20"/>
      <c r="CY438" s="20"/>
      <c r="CZ438" s="20"/>
      <c r="DA438" s="20"/>
      <c r="DB438" s="20"/>
      <c r="DC438" s="20"/>
      <c r="DD438" s="20"/>
      <c r="DE438" s="20"/>
      <c r="DF438" s="20"/>
      <c r="DG438" s="20"/>
      <c r="DH438" s="20"/>
      <c r="DI438" s="20"/>
      <c r="DJ438" s="20"/>
      <c r="DK438" s="20"/>
      <c r="DL438" s="20"/>
      <c r="DM438" s="20"/>
      <c r="DN438" s="20"/>
      <c r="DO438" s="20"/>
      <c r="DP438" s="20"/>
      <c r="DQ438" s="20"/>
      <c r="DR438" s="20"/>
      <c r="DS438" s="20"/>
      <c r="DT438" s="20"/>
      <c r="DU438" s="20"/>
      <c r="DV438" s="20"/>
      <c r="DW438" s="20"/>
      <c r="DX438" s="20"/>
      <c r="DY438" s="20"/>
      <c r="DZ438" s="20"/>
      <c r="EA438" s="20"/>
      <c r="EB438" s="20"/>
      <c r="EC438" s="20"/>
      <c r="ED438" s="20"/>
      <c r="EE438" s="20"/>
      <c r="EF438" s="20"/>
      <c r="EG438" s="20"/>
      <c r="EH438" s="20"/>
      <c r="EI438" s="20"/>
      <c r="EJ438" s="20"/>
      <c r="EK438" s="20"/>
      <c r="EL438" s="20"/>
      <c r="EM438" s="20"/>
      <c r="EN438" s="20"/>
      <c r="EO438" s="20"/>
      <c r="EP438" s="20"/>
      <c r="EQ438" s="20"/>
      <c r="ER438" s="20"/>
      <c r="ES438" s="20"/>
      <c r="ET438" s="20"/>
      <c r="EU438" s="20"/>
      <c r="EV438" s="20"/>
      <c r="EW438" s="20"/>
      <c r="EX438" s="20"/>
      <c r="EY438" s="20"/>
      <c r="EZ438" s="20"/>
      <c r="FA438" s="20"/>
      <c r="FB438" s="20"/>
      <c r="FC438" s="20"/>
      <c r="FD438" s="20"/>
      <c r="FE438" s="20"/>
      <c r="FF438" s="20"/>
      <c r="FG438" s="20"/>
      <c r="FH438" s="20"/>
      <c r="FI438" s="20"/>
      <c r="FJ438" s="20"/>
      <c r="FK438" s="20"/>
      <c r="FL438" s="20"/>
      <c r="FM438" s="20"/>
      <c r="FN438" s="20"/>
      <c r="FO438" s="20"/>
      <c r="FP438" s="20"/>
      <c r="FQ438" s="20"/>
      <c r="FR438" s="20"/>
      <c r="FS438" s="20"/>
      <c r="FT438" s="20"/>
      <c r="FU438" s="20"/>
      <c r="FV438" s="20"/>
      <c r="FW438" s="20"/>
      <c r="FX438" s="20"/>
      <c r="FY438" s="20"/>
      <c r="FZ438" s="20"/>
      <c r="GA438" s="20"/>
      <c r="GB438" s="20"/>
      <c r="GC438" s="20"/>
      <c r="GD438" s="20"/>
      <c r="GE438" s="20"/>
      <c r="GF438" s="20"/>
      <c r="GG438" s="20"/>
      <c r="GH438" s="20"/>
      <c r="GI438" s="20"/>
      <c r="GJ438" s="20"/>
      <c r="GK438" s="20"/>
      <c r="GL438" s="20"/>
      <c r="GM438" s="20"/>
      <c r="GN438" s="20"/>
      <c r="GO438" s="20"/>
      <c r="GP438" s="20"/>
      <c r="GQ438" s="20"/>
      <c r="GR438" s="20"/>
      <c r="GS438" s="20"/>
      <c r="GT438" s="20"/>
      <c r="GU438" s="20"/>
      <c r="GV438" s="20"/>
      <c r="GW438" s="20"/>
      <c r="GX438" s="20"/>
      <c r="GY438" s="20"/>
      <c r="GZ438" s="20"/>
      <c r="HA438" s="20"/>
      <c r="HB438" s="20"/>
      <c r="HC438" s="20"/>
      <c r="HD438" s="20"/>
      <c r="HE438" s="20"/>
      <c r="HF438" s="20"/>
      <c r="HG438" s="20"/>
      <c r="HH438" s="20"/>
      <c r="HI438" s="20"/>
      <c r="HJ438" s="20"/>
      <c r="HK438" s="20"/>
      <c r="HL438" s="20"/>
      <c r="HM438" s="20"/>
      <c r="HN438" s="20"/>
      <c r="HO438" s="20"/>
      <c r="HP438" s="20"/>
      <c r="HQ438" s="20"/>
      <c r="HR438" s="20"/>
      <c r="HS438" s="20"/>
      <c r="HT438" s="20"/>
      <c r="HU438" s="20"/>
      <c r="HV438" s="20"/>
      <c r="HW438" s="20"/>
      <c r="HX438" s="20"/>
      <c r="HY438" s="20"/>
      <c r="HZ438" s="20"/>
      <c r="IA438" s="20"/>
      <c r="IB438" s="20"/>
      <c r="IC438" s="20"/>
      <c r="ID438" s="20"/>
      <c r="IE438" s="20"/>
      <c r="IF438" s="20"/>
      <c r="IG438" s="20"/>
      <c r="IH438" s="20"/>
      <c r="II438" s="20"/>
      <c r="IJ438" s="20"/>
    </row>
    <row r="439" spans="1:244" ht="66.75" customHeight="1" x14ac:dyDescent="0.2">
      <c r="A439" s="15" t="s">
        <v>23</v>
      </c>
      <c r="B439" s="15" t="s">
        <v>430</v>
      </c>
      <c r="C439" s="15" t="s">
        <v>16</v>
      </c>
      <c r="D439" s="15" t="s">
        <v>11</v>
      </c>
      <c r="E439" s="18">
        <f t="shared" si="67"/>
        <v>614</v>
      </c>
      <c r="F439" s="18"/>
      <c r="G439" s="18">
        <v>614</v>
      </c>
      <c r="H439" s="18">
        <f t="shared" si="68"/>
        <v>639</v>
      </c>
      <c r="I439" s="18"/>
      <c r="J439" s="18">
        <v>639</v>
      </c>
      <c r="K439" s="20"/>
      <c r="L439" s="20"/>
      <c r="M439" s="20"/>
      <c r="N439" s="20"/>
      <c r="O439" s="20"/>
      <c r="P439" s="20"/>
      <c r="Q439" s="20"/>
      <c r="R439" s="20"/>
      <c r="S439" s="20"/>
      <c r="T439" s="20"/>
      <c r="U439" s="20"/>
      <c r="V439" s="20"/>
      <c r="W439" s="20"/>
      <c r="X439" s="20"/>
      <c r="Y439" s="20"/>
      <c r="Z439" s="20"/>
      <c r="AA439" s="20"/>
      <c r="AB439" s="20"/>
      <c r="AC439" s="20"/>
      <c r="AD439" s="20"/>
      <c r="AE439" s="20"/>
      <c r="AF439" s="20"/>
      <c r="AG439" s="20"/>
      <c r="AH439" s="20"/>
      <c r="AI439" s="20"/>
      <c r="AJ439" s="20"/>
      <c r="AK439" s="20"/>
      <c r="AL439" s="20"/>
      <c r="AM439" s="20"/>
      <c r="AN439" s="20"/>
      <c r="AO439" s="20"/>
      <c r="AP439" s="20"/>
      <c r="AQ439" s="20"/>
      <c r="AR439" s="20"/>
      <c r="AS439" s="20"/>
      <c r="AT439" s="20"/>
      <c r="AU439" s="20"/>
      <c r="AV439" s="20"/>
      <c r="AW439" s="20"/>
      <c r="AX439" s="20"/>
      <c r="AY439" s="20"/>
      <c r="AZ439" s="20"/>
      <c r="BA439" s="20"/>
      <c r="BB439" s="20"/>
      <c r="BC439" s="20"/>
      <c r="BD439" s="20"/>
      <c r="BE439" s="20"/>
      <c r="BF439" s="20"/>
      <c r="BG439" s="20"/>
      <c r="BH439" s="20"/>
      <c r="BI439" s="20"/>
      <c r="BJ439" s="20"/>
      <c r="BK439" s="20"/>
      <c r="BL439" s="20"/>
      <c r="BM439" s="20"/>
      <c r="BN439" s="20"/>
      <c r="BO439" s="20"/>
      <c r="BP439" s="20"/>
      <c r="BQ439" s="20"/>
      <c r="BR439" s="20"/>
      <c r="BS439" s="20"/>
      <c r="BT439" s="20"/>
      <c r="BU439" s="20"/>
      <c r="BV439" s="20"/>
      <c r="BW439" s="20"/>
      <c r="BX439" s="20"/>
      <c r="BY439" s="20"/>
      <c r="BZ439" s="20"/>
      <c r="CA439" s="20"/>
      <c r="CB439" s="20"/>
      <c r="CC439" s="20"/>
      <c r="CD439" s="20"/>
      <c r="CE439" s="20"/>
      <c r="CF439" s="20"/>
      <c r="CG439" s="20"/>
      <c r="CH439" s="20"/>
      <c r="CI439" s="20"/>
      <c r="CJ439" s="20"/>
      <c r="CK439" s="20"/>
      <c r="CL439" s="20"/>
      <c r="CM439" s="20"/>
      <c r="CN439" s="20"/>
      <c r="CO439" s="20"/>
      <c r="CP439" s="20"/>
      <c r="CQ439" s="20"/>
      <c r="CR439" s="20"/>
      <c r="CS439" s="20"/>
      <c r="CT439" s="20"/>
      <c r="CU439" s="20"/>
      <c r="CV439" s="20"/>
      <c r="CW439" s="20"/>
      <c r="CX439" s="20"/>
      <c r="CY439" s="20"/>
      <c r="CZ439" s="20"/>
      <c r="DA439" s="20"/>
      <c r="DB439" s="20"/>
      <c r="DC439" s="20"/>
      <c r="DD439" s="20"/>
      <c r="DE439" s="20"/>
      <c r="DF439" s="20"/>
      <c r="DG439" s="20"/>
      <c r="DH439" s="20"/>
      <c r="DI439" s="20"/>
      <c r="DJ439" s="20"/>
      <c r="DK439" s="20"/>
      <c r="DL439" s="20"/>
      <c r="DM439" s="20"/>
      <c r="DN439" s="20"/>
      <c r="DO439" s="20"/>
      <c r="DP439" s="20"/>
      <c r="DQ439" s="20"/>
      <c r="DR439" s="20"/>
      <c r="DS439" s="20"/>
      <c r="DT439" s="20"/>
      <c r="DU439" s="20"/>
      <c r="DV439" s="20"/>
      <c r="DW439" s="20"/>
      <c r="DX439" s="20"/>
      <c r="DY439" s="20"/>
      <c r="DZ439" s="20"/>
      <c r="EA439" s="20"/>
      <c r="EB439" s="20"/>
      <c r="EC439" s="20"/>
      <c r="ED439" s="20"/>
      <c r="EE439" s="20"/>
      <c r="EF439" s="20"/>
      <c r="EG439" s="20"/>
      <c r="EH439" s="20"/>
      <c r="EI439" s="20"/>
      <c r="EJ439" s="20"/>
      <c r="EK439" s="20"/>
      <c r="EL439" s="20"/>
      <c r="EM439" s="20"/>
      <c r="EN439" s="20"/>
      <c r="EO439" s="20"/>
      <c r="EP439" s="20"/>
      <c r="EQ439" s="20"/>
      <c r="ER439" s="20"/>
      <c r="ES439" s="20"/>
      <c r="ET439" s="20"/>
      <c r="EU439" s="20"/>
      <c r="EV439" s="20"/>
      <c r="EW439" s="20"/>
      <c r="EX439" s="20"/>
      <c r="EY439" s="20"/>
      <c r="EZ439" s="20"/>
      <c r="FA439" s="20"/>
      <c r="FB439" s="20"/>
      <c r="FC439" s="20"/>
      <c r="FD439" s="20"/>
      <c r="FE439" s="20"/>
      <c r="FF439" s="20"/>
      <c r="FG439" s="20"/>
      <c r="FH439" s="20"/>
      <c r="FI439" s="20"/>
      <c r="FJ439" s="20"/>
      <c r="FK439" s="20"/>
      <c r="FL439" s="20"/>
      <c r="FM439" s="20"/>
      <c r="FN439" s="20"/>
      <c r="FO439" s="20"/>
      <c r="FP439" s="20"/>
      <c r="FQ439" s="20"/>
      <c r="FR439" s="20"/>
      <c r="FS439" s="20"/>
      <c r="FT439" s="20"/>
      <c r="FU439" s="20"/>
      <c r="FV439" s="20"/>
      <c r="FW439" s="20"/>
      <c r="FX439" s="20"/>
      <c r="FY439" s="20"/>
      <c r="FZ439" s="20"/>
      <c r="GA439" s="20"/>
      <c r="GB439" s="20"/>
      <c r="GC439" s="20"/>
      <c r="GD439" s="20"/>
      <c r="GE439" s="20"/>
      <c r="GF439" s="20"/>
      <c r="GG439" s="20"/>
      <c r="GH439" s="20"/>
      <c r="GI439" s="20"/>
      <c r="GJ439" s="20"/>
      <c r="GK439" s="20"/>
      <c r="GL439" s="20"/>
      <c r="GM439" s="20"/>
      <c r="GN439" s="20"/>
      <c r="GO439" s="20"/>
      <c r="GP439" s="20"/>
      <c r="GQ439" s="20"/>
      <c r="GR439" s="20"/>
      <c r="GS439" s="20"/>
      <c r="GT439" s="20"/>
      <c r="GU439" s="20"/>
      <c r="GV439" s="20"/>
      <c r="GW439" s="20"/>
      <c r="GX439" s="20"/>
      <c r="GY439" s="20"/>
      <c r="GZ439" s="20"/>
      <c r="HA439" s="20"/>
      <c r="HB439" s="20"/>
      <c r="HC439" s="20"/>
      <c r="HD439" s="20"/>
      <c r="HE439" s="20"/>
      <c r="HF439" s="20"/>
      <c r="HG439" s="20"/>
      <c r="HH439" s="20"/>
      <c r="HI439" s="20"/>
      <c r="HJ439" s="20"/>
      <c r="HK439" s="20"/>
      <c r="HL439" s="20"/>
      <c r="HM439" s="20"/>
      <c r="HN439" s="20"/>
      <c r="HO439" s="20"/>
      <c r="HP439" s="20"/>
      <c r="HQ439" s="20"/>
      <c r="HR439" s="20"/>
      <c r="HS439" s="20"/>
      <c r="HT439" s="20"/>
      <c r="HU439" s="20"/>
      <c r="HV439" s="20"/>
      <c r="HW439" s="20"/>
      <c r="HX439" s="20"/>
      <c r="HY439" s="20"/>
      <c r="HZ439" s="20"/>
      <c r="IA439" s="20"/>
      <c r="IB439" s="20"/>
      <c r="IC439" s="20"/>
      <c r="ID439" s="20"/>
      <c r="IE439" s="20"/>
      <c r="IF439" s="20"/>
      <c r="IG439" s="20"/>
      <c r="IH439" s="20"/>
      <c r="II439" s="20"/>
      <c r="IJ439" s="20"/>
    </row>
    <row r="440" spans="1:244" ht="60" customHeight="1" x14ac:dyDescent="0.2">
      <c r="A440" s="36" t="s">
        <v>30</v>
      </c>
      <c r="B440" s="15" t="s">
        <v>430</v>
      </c>
      <c r="C440" s="15" t="s">
        <v>19</v>
      </c>
      <c r="D440" s="15" t="s">
        <v>11</v>
      </c>
      <c r="E440" s="18">
        <f t="shared" si="67"/>
        <v>40938</v>
      </c>
      <c r="F440" s="18"/>
      <c r="G440" s="18">
        <v>40938</v>
      </c>
      <c r="H440" s="18">
        <f t="shared" si="68"/>
        <v>42597</v>
      </c>
      <c r="I440" s="18"/>
      <c r="J440" s="18">
        <v>42597</v>
      </c>
    </row>
    <row r="441" spans="1:244" ht="106.9" customHeight="1" x14ac:dyDescent="0.2">
      <c r="A441" s="38" t="s">
        <v>431</v>
      </c>
      <c r="B441" s="11" t="s">
        <v>432</v>
      </c>
      <c r="C441" s="15"/>
      <c r="D441" s="15"/>
      <c r="E441" s="16">
        <f t="shared" si="67"/>
        <v>52149</v>
      </c>
      <c r="F441" s="17">
        <f>F442</f>
        <v>0</v>
      </c>
      <c r="G441" s="16">
        <f>G442</f>
        <v>52149</v>
      </c>
      <c r="H441" s="16">
        <f t="shared" si="68"/>
        <v>54201</v>
      </c>
      <c r="I441" s="17">
        <f>I442</f>
        <v>0</v>
      </c>
      <c r="J441" s="16">
        <f>J442</f>
        <v>54201</v>
      </c>
    </row>
    <row r="442" spans="1:244" ht="65.45" customHeight="1" x14ac:dyDescent="0.2">
      <c r="A442" s="36" t="s">
        <v>900</v>
      </c>
      <c r="B442" s="15" t="s">
        <v>433</v>
      </c>
      <c r="C442" s="15"/>
      <c r="D442" s="15"/>
      <c r="E442" s="18">
        <f t="shared" si="67"/>
        <v>52149</v>
      </c>
      <c r="F442" s="19">
        <f>F443+F444</f>
        <v>0</v>
      </c>
      <c r="G442" s="18">
        <f>G443+G444</f>
        <v>52149</v>
      </c>
      <c r="H442" s="18">
        <f t="shared" si="68"/>
        <v>54201</v>
      </c>
      <c r="I442" s="19">
        <f>I443+I444</f>
        <v>0</v>
      </c>
      <c r="J442" s="18">
        <f>J443+J444</f>
        <v>54201</v>
      </c>
    </row>
    <row r="443" spans="1:244" ht="62.25" customHeight="1" x14ac:dyDescent="0.2">
      <c r="A443" s="15" t="s">
        <v>23</v>
      </c>
      <c r="B443" s="15" t="s">
        <v>433</v>
      </c>
      <c r="C443" s="15" t="s">
        <v>16</v>
      </c>
      <c r="D443" s="15" t="s">
        <v>11</v>
      </c>
      <c r="E443" s="18">
        <f>F443+G443</f>
        <v>771</v>
      </c>
      <c r="F443" s="18"/>
      <c r="G443" s="18">
        <v>771</v>
      </c>
      <c r="H443" s="18">
        <f t="shared" si="68"/>
        <v>801</v>
      </c>
      <c r="I443" s="18"/>
      <c r="J443" s="18">
        <v>801</v>
      </c>
    </row>
    <row r="444" spans="1:244" ht="54" customHeight="1" x14ac:dyDescent="0.2">
      <c r="A444" s="36" t="s">
        <v>30</v>
      </c>
      <c r="B444" s="15" t="s">
        <v>433</v>
      </c>
      <c r="C444" s="15" t="s">
        <v>19</v>
      </c>
      <c r="D444" s="15" t="s">
        <v>11</v>
      </c>
      <c r="E444" s="18">
        <f>F444+G444</f>
        <v>51378</v>
      </c>
      <c r="F444" s="18"/>
      <c r="G444" s="18">
        <v>51378</v>
      </c>
      <c r="H444" s="18">
        <f t="shared" si="68"/>
        <v>53400</v>
      </c>
      <c r="I444" s="18"/>
      <c r="J444" s="18">
        <v>53400</v>
      </c>
    </row>
    <row r="445" spans="1:244" ht="408.75" customHeight="1" x14ac:dyDescent="0.2">
      <c r="A445" s="54" t="s">
        <v>916</v>
      </c>
      <c r="B445" s="11" t="s">
        <v>434</v>
      </c>
      <c r="C445" s="15"/>
      <c r="D445" s="15"/>
      <c r="E445" s="16">
        <f t="shared" ref="E445:E459" si="69">F445+G445</f>
        <v>618</v>
      </c>
      <c r="F445" s="17">
        <f>F446</f>
        <v>0</v>
      </c>
      <c r="G445" s="16">
        <f>G446</f>
        <v>618</v>
      </c>
      <c r="H445" s="16">
        <f t="shared" ref="H445:H515" si="70">I445+J445</f>
        <v>643</v>
      </c>
      <c r="I445" s="17">
        <f>I446</f>
        <v>0</v>
      </c>
      <c r="J445" s="16">
        <f>J446</f>
        <v>643</v>
      </c>
      <c r="K445" s="20"/>
      <c r="L445" s="20"/>
      <c r="M445" s="20"/>
      <c r="N445" s="20"/>
      <c r="O445" s="20"/>
      <c r="P445" s="20"/>
      <c r="Q445" s="20"/>
      <c r="R445" s="20"/>
      <c r="S445" s="20"/>
      <c r="T445" s="20"/>
      <c r="U445" s="20"/>
      <c r="V445" s="20"/>
      <c r="W445" s="20"/>
      <c r="X445" s="20"/>
      <c r="Y445" s="20"/>
      <c r="Z445" s="20"/>
      <c r="AA445" s="20"/>
      <c r="AB445" s="20"/>
      <c r="AC445" s="20"/>
      <c r="AD445" s="20"/>
      <c r="AE445" s="20"/>
      <c r="AF445" s="20"/>
      <c r="AG445" s="20"/>
      <c r="AH445" s="20"/>
      <c r="AI445" s="20"/>
      <c r="AJ445" s="20"/>
      <c r="AK445" s="20"/>
      <c r="AL445" s="20"/>
      <c r="AM445" s="20"/>
      <c r="AN445" s="20"/>
      <c r="AO445" s="20"/>
      <c r="AP445" s="20"/>
      <c r="AQ445" s="20"/>
      <c r="AR445" s="20"/>
      <c r="AS445" s="20"/>
      <c r="AT445" s="20"/>
      <c r="AU445" s="20"/>
      <c r="AV445" s="20"/>
      <c r="AW445" s="20"/>
      <c r="AX445" s="20"/>
      <c r="AY445" s="20"/>
      <c r="AZ445" s="20"/>
      <c r="BA445" s="20"/>
      <c r="BB445" s="20"/>
      <c r="BC445" s="20"/>
      <c r="BD445" s="20"/>
      <c r="BE445" s="20"/>
      <c r="BF445" s="20"/>
      <c r="BG445" s="20"/>
      <c r="BH445" s="20"/>
      <c r="BI445" s="20"/>
      <c r="BJ445" s="20"/>
      <c r="BK445" s="20"/>
      <c r="BL445" s="20"/>
      <c r="BM445" s="20"/>
      <c r="BN445" s="20"/>
      <c r="BO445" s="20"/>
      <c r="BP445" s="20"/>
      <c r="BQ445" s="20"/>
      <c r="BR445" s="20"/>
      <c r="BS445" s="20"/>
      <c r="BT445" s="20"/>
      <c r="BU445" s="20"/>
      <c r="BV445" s="20"/>
      <c r="BW445" s="20"/>
      <c r="BX445" s="20"/>
      <c r="BY445" s="20"/>
      <c r="BZ445" s="20"/>
      <c r="CA445" s="20"/>
      <c r="CB445" s="20"/>
      <c r="CC445" s="20"/>
      <c r="CD445" s="20"/>
      <c r="CE445" s="20"/>
      <c r="CF445" s="20"/>
      <c r="CG445" s="20"/>
      <c r="CH445" s="20"/>
      <c r="CI445" s="20"/>
      <c r="CJ445" s="20"/>
      <c r="CK445" s="20"/>
      <c r="CL445" s="20"/>
      <c r="CM445" s="20"/>
      <c r="CN445" s="20"/>
      <c r="CO445" s="20"/>
      <c r="CP445" s="20"/>
      <c r="CQ445" s="20"/>
      <c r="CR445" s="20"/>
      <c r="CS445" s="20"/>
      <c r="CT445" s="20"/>
      <c r="CU445" s="20"/>
      <c r="CV445" s="20"/>
      <c r="CW445" s="20"/>
      <c r="CX445" s="20"/>
      <c r="CY445" s="20"/>
      <c r="CZ445" s="20"/>
      <c r="DA445" s="20"/>
      <c r="DB445" s="20"/>
      <c r="DC445" s="20"/>
      <c r="DD445" s="20"/>
      <c r="DE445" s="20"/>
      <c r="DF445" s="20"/>
      <c r="DG445" s="20"/>
      <c r="DH445" s="20"/>
      <c r="DI445" s="20"/>
      <c r="DJ445" s="20"/>
      <c r="DK445" s="20"/>
      <c r="DL445" s="20"/>
      <c r="DM445" s="20"/>
      <c r="DN445" s="20"/>
      <c r="DO445" s="20"/>
      <c r="DP445" s="20"/>
      <c r="DQ445" s="20"/>
      <c r="DR445" s="20"/>
      <c r="DS445" s="20"/>
      <c r="DT445" s="20"/>
      <c r="DU445" s="20"/>
      <c r="DV445" s="20"/>
      <c r="DW445" s="20"/>
      <c r="DX445" s="20"/>
      <c r="DY445" s="20"/>
      <c r="DZ445" s="20"/>
      <c r="EA445" s="20"/>
      <c r="EB445" s="20"/>
      <c r="EC445" s="20"/>
      <c r="ED445" s="20"/>
      <c r="EE445" s="20"/>
      <c r="EF445" s="20"/>
      <c r="EG445" s="20"/>
      <c r="EH445" s="20"/>
      <c r="EI445" s="20"/>
      <c r="EJ445" s="20"/>
      <c r="EK445" s="20"/>
      <c r="EL445" s="20"/>
      <c r="EM445" s="20"/>
      <c r="EN445" s="20"/>
      <c r="EO445" s="20"/>
      <c r="EP445" s="20"/>
      <c r="EQ445" s="20"/>
      <c r="ER445" s="20"/>
      <c r="ES445" s="20"/>
      <c r="ET445" s="20"/>
      <c r="EU445" s="20"/>
      <c r="EV445" s="20"/>
      <c r="EW445" s="20"/>
      <c r="EX445" s="20"/>
      <c r="EY445" s="20"/>
      <c r="EZ445" s="20"/>
      <c r="FA445" s="20"/>
      <c r="FB445" s="20"/>
      <c r="FC445" s="20"/>
      <c r="FD445" s="20"/>
      <c r="FE445" s="20"/>
      <c r="FF445" s="20"/>
      <c r="FG445" s="20"/>
      <c r="FH445" s="20"/>
      <c r="FI445" s="20"/>
      <c r="FJ445" s="20"/>
      <c r="FK445" s="20"/>
      <c r="FL445" s="20"/>
      <c r="FM445" s="20"/>
      <c r="FN445" s="20"/>
      <c r="FO445" s="20"/>
      <c r="FP445" s="20"/>
      <c r="FQ445" s="20"/>
      <c r="FR445" s="20"/>
      <c r="FS445" s="20"/>
      <c r="FT445" s="20"/>
      <c r="FU445" s="20"/>
      <c r="FV445" s="20"/>
      <c r="FW445" s="20"/>
      <c r="FX445" s="20"/>
      <c r="FY445" s="20"/>
      <c r="FZ445" s="20"/>
      <c r="GA445" s="20"/>
      <c r="GB445" s="20"/>
      <c r="GC445" s="20"/>
      <c r="GD445" s="20"/>
      <c r="GE445" s="20"/>
      <c r="GF445" s="20"/>
      <c r="GG445" s="20"/>
      <c r="GH445" s="20"/>
      <c r="GI445" s="20"/>
      <c r="GJ445" s="20"/>
      <c r="GK445" s="20"/>
      <c r="GL445" s="20"/>
      <c r="GM445" s="20"/>
      <c r="GN445" s="20"/>
      <c r="GO445" s="20"/>
      <c r="GP445" s="20"/>
      <c r="GQ445" s="20"/>
      <c r="GR445" s="20"/>
      <c r="GS445" s="20"/>
      <c r="GT445" s="20"/>
      <c r="GU445" s="20"/>
      <c r="GV445" s="20"/>
      <c r="GW445" s="20"/>
      <c r="GX445" s="20"/>
      <c r="GY445" s="20"/>
      <c r="GZ445" s="20"/>
      <c r="HA445" s="20"/>
      <c r="HB445" s="20"/>
      <c r="HC445" s="20"/>
      <c r="HD445" s="20"/>
      <c r="HE445" s="20"/>
      <c r="HF445" s="20"/>
      <c r="HG445" s="20"/>
      <c r="HH445" s="20"/>
      <c r="HI445" s="20"/>
      <c r="HJ445" s="20"/>
      <c r="HK445" s="20"/>
      <c r="HL445" s="20"/>
      <c r="HM445" s="20"/>
      <c r="HN445" s="20"/>
      <c r="HO445" s="20"/>
      <c r="HP445" s="20"/>
      <c r="HQ445" s="20"/>
      <c r="HR445" s="20"/>
      <c r="HS445" s="20"/>
      <c r="HT445" s="20"/>
      <c r="HU445" s="20"/>
      <c r="HV445" s="20"/>
      <c r="HW445" s="20"/>
      <c r="HX445" s="20"/>
      <c r="HY445" s="20"/>
      <c r="HZ445" s="20"/>
      <c r="IA445" s="20"/>
      <c r="IB445" s="20"/>
      <c r="IC445" s="20"/>
      <c r="ID445" s="20"/>
      <c r="IE445" s="20"/>
      <c r="IF445" s="20"/>
      <c r="IG445" s="20"/>
      <c r="IH445" s="20"/>
      <c r="II445" s="20"/>
      <c r="IJ445" s="20"/>
    </row>
    <row r="446" spans="1:244" ht="167.25" customHeight="1" x14ac:dyDescent="0.2">
      <c r="A446" s="36" t="s">
        <v>435</v>
      </c>
      <c r="B446" s="15" t="s">
        <v>436</v>
      </c>
      <c r="C446" s="15"/>
      <c r="D446" s="15"/>
      <c r="E446" s="18">
        <f t="shared" si="69"/>
        <v>618</v>
      </c>
      <c r="F446" s="19">
        <f>F447+F448</f>
        <v>0</v>
      </c>
      <c r="G446" s="18">
        <f>G447+G448</f>
        <v>618</v>
      </c>
      <c r="H446" s="18">
        <f t="shared" si="70"/>
        <v>643</v>
      </c>
      <c r="I446" s="19">
        <f>I447+I448</f>
        <v>0</v>
      </c>
      <c r="J446" s="18">
        <f>J447+J448</f>
        <v>643</v>
      </c>
    </row>
    <row r="447" spans="1:244" ht="64.5" customHeight="1" x14ac:dyDescent="0.2">
      <c r="A447" s="15" t="s">
        <v>23</v>
      </c>
      <c r="B447" s="15" t="s">
        <v>436</v>
      </c>
      <c r="C447" s="15" t="s">
        <v>16</v>
      </c>
      <c r="D447" s="15" t="s">
        <v>11</v>
      </c>
      <c r="E447" s="18">
        <f t="shared" si="69"/>
        <v>9</v>
      </c>
      <c r="F447" s="18"/>
      <c r="G447" s="18">
        <v>9</v>
      </c>
      <c r="H447" s="18">
        <f t="shared" si="70"/>
        <v>10</v>
      </c>
      <c r="I447" s="18"/>
      <c r="J447" s="18">
        <v>10</v>
      </c>
    </row>
    <row r="448" spans="1:244" ht="54.75" customHeight="1" x14ac:dyDescent="0.2">
      <c r="A448" s="36" t="s">
        <v>30</v>
      </c>
      <c r="B448" s="15" t="s">
        <v>436</v>
      </c>
      <c r="C448" s="15" t="s">
        <v>19</v>
      </c>
      <c r="D448" s="15" t="s">
        <v>11</v>
      </c>
      <c r="E448" s="18">
        <f t="shared" si="69"/>
        <v>609</v>
      </c>
      <c r="F448" s="18"/>
      <c r="G448" s="18">
        <v>609</v>
      </c>
      <c r="H448" s="18">
        <f t="shared" si="70"/>
        <v>633</v>
      </c>
      <c r="I448" s="18"/>
      <c r="J448" s="18">
        <v>633</v>
      </c>
      <c r="K448" s="20"/>
      <c r="L448" s="20"/>
      <c r="M448" s="20"/>
      <c r="N448" s="20"/>
      <c r="O448" s="20"/>
      <c r="P448" s="20"/>
      <c r="Q448" s="20"/>
      <c r="R448" s="20"/>
      <c r="S448" s="20"/>
      <c r="T448" s="20"/>
      <c r="U448" s="20"/>
      <c r="V448" s="20"/>
      <c r="W448" s="20"/>
      <c r="X448" s="20"/>
      <c r="Y448" s="20"/>
      <c r="Z448" s="20"/>
      <c r="AA448" s="20"/>
      <c r="AB448" s="20"/>
      <c r="AC448" s="20"/>
      <c r="AD448" s="20"/>
      <c r="AE448" s="20"/>
      <c r="AF448" s="20"/>
      <c r="AG448" s="20"/>
      <c r="AH448" s="20"/>
      <c r="AI448" s="20"/>
      <c r="AJ448" s="20"/>
      <c r="AK448" s="20"/>
      <c r="AL448" s="20"/>
      <c r="AM448" s="20"/>
      <c r="AN448" s="20"/>
      <c r="AO448" s="20"/>
      <c r="AP448" s="20"/>
      <c r="AQ448" s="20"/>
      <c r="AR448" s="20"/>
      <c r="AS448" s="20"/>
      <c r="AT448" s="20"/>
      <c r="AU448" s="20"/>
      <c r="AV448" s="20"/>
      <c r="AW448" s="20"/>
      <c r="AX448" s="20"/>
      <c r="AY448" s="20"/>
      <c r="AZ448" s="20"/>
      <c r="BA448" s="20"/>
      <c r="BB448" s="20"/>
      <c r="BC448" s="20"/>
      <c r="BD448" s="20"/>
      <c r="BE448" s="20"/>
      <c r="BF448" s="20"/>
      <c r="BG448" s="20"/>
      <c r="BH448" s="20"/>
      <c r="BI448" s="20"/>
      <c r="BJ448" s="20"/>
      <c r="BK448" s="20"/>
      <c r="BL448" s="20"/>
      <c r="BM448" s="20"/>
      <c r="BN448" s="20"/>
      <c r="BO448" s="20"/>
      <c r="BP448" s="20"/>
      <c r="BQ448" s="20"/>
      <c r="BR448" s="20"/>
      <c r="BS448" s="20"/>
      <c r="BT448" s="20"/>
      <c r="BU448" s="20"/>
      <c r="BV448" s="20"/>
      <c r="BW448" s="20"/>
      <c r="BX448" s="20"/>
      <c r="BY448" s="20"/>
      <c r="BZ448" s="20"/>
      <c r="CA448" s="20"/>
      <c r="CB448" s="20"/>
      <c r="CC448" s="20"/>
      <c r="CD448" s="20"/>
      <c r="CE448" s="20"/>
      <c r="CF448" s="20"/>
      <c r="CG448" s="20"/>
      <c r="CH448" s="20"/>
      <c r="CI448" s="20"/>
      <c r="CJ448" s="20"/>
      <c r="CK448" s="20"/>
      <c r="CL448" s="20"/>
      <c r="CM448" s="20"/>
      <c r="CN448" s="20"/>
      <c r="CO448" s="20"/>
      <c r="CP448" s="20"/>
      <c r="CQ448" s="20"/>
      <c r="CR448" s="20"/>
      <c r="CS448" s="20"/>
      <c r="CT448" s="20"/>
      <c r="CU448" s="20"/>
      <c r="CV448" s="20"/>
      <c r="CW448" s="20"/>
      <c r="CX448" s="20"/>
      <c r="CY448" s="20"/>
      <c r="CZ448" s="20"/>
      <c r="DA448" s="20"/>
      <c r="DB448" s="20"/>
      <c r="DC448" s="20"/>
      <c r="DD448" s="20"/>
      <c r="DE448" s="20"/>
      <c r="DF448" s="20"/>
      <c r="DG448" s="20"/>
      <c r="DH448" s="20"/>
      <c r="DI448" s="20"/>
      <c r="DJ448" s="20"/>
      <c r="DK448" s="20"/>
      <c r="DL448" s="20"/>
      <c r="DM448" s="20"/>
      <c r="DN448" s="20"/>
      <c r="DO448" s="20"/>
      <c r="DP448" s="20"/>
      <c r="DQ448" s="20"/>
      <c r="DR448" s="20"/>
      <c r="DS448" s="20"/>
      <c r="DT448" s="20"/>
      <c r="DU448" s="20"/>
      <c r="DV448" s="20"/>
      <c r="DW448" s="20"/>
      <c r="DX448" s="20"/>
      <c r="DY448" s="20"/>
      <c r="DZ448" s="20"/>
      <c r="EA448" s="20"/>
      <c r="EB448" s="20"/>
      <c r="EC448" s="20"/>
      <c r="ED448" s="20"/>
      <c r="EE448" s="20"/>
      <c r="EF448" s="20"/>
      <c r="EG448" s="20"/>
      <c r="EH448" s="20"/>
      <c r="EI448" s="20"/>
      <c r="EJ448" s="20"/>
      <c r="EK448" s="20"/>
      <c r="EL448" s="20"/>
      <c r="EM448" s="20"/>
      <c r="EN448" s="20"/>
      <c r="EO448" s="20"/>
      <c r="EP448" s="20"/>
      <c r="EQ448" s="20"/>
      <c r="ER448" s="20"/>
      <c r="ES448" s="20"/>
      <c r="ET448" s="20"/>
      <c r="EU448" s="20"/>
      <c r="EV448" s="20"/>
      <c r="EW448" s="20"/>
      <c r="EX448" s="20"/>
      <c r="EY448" s="20"/>
      <c r="EZ448" s="20"/>
      <c r="FA448" s="20"/>
      <c r="FB448" s="20"/>
      <c r="FC448" s="20"/>
      <c r="FD448" s="20"/>
      <c r="FE448" s="20"/>
      <c r="FF448" s="20"/>
      <c r="FG448" s="20"/>
      <c r="FH448" s="20"/>
      <c r="FI448" s="20"/>
      <c r="FJ448" s="20"/>
      <c r="FK448" s="20"/>
      <c r="FL448" s="20"/>
      <c r="FM448" s="20"/>
      <c r="FN448" s="20"/>
      <c r="FO448" s="20"/>
      <c r="FP448" s="20"/>
      <c r="FQ448" s="20"/>
      <c r="FR448" s="20"/>
      <c r="FS448" s="20"/>
      <c r="FT448" s="20"/>
      <c r="FU448" s="20"/>
      <c r="FV448" s="20"/>
      <c r="FW448" s="20"/>
      <c r="FX448" s="20"/>
      <c r="FY448" s="20"/>
      <c r="FZ448" s="20"/>
      <c r="GA448" s="20"/>
      <c r="GB448" s="20"/>
      <c r="GC448" s="20"/>
      <c r="GD448" s="20"/>
      <c r="GE448" s="20"/>
      <c r="GF448" s="20"/>
      <c r="GG448" s="20"/>
      <c r="GH448" s="20"/>
      <c r="GI448" s="20"/>
      <c r="GJ448" s="20"/>
      <c r="GK448" s="20"/>
      <c r="GL448" s="20"/>
      <c r="GM448" s="20"/>
      <c r="GN448" s="20"/>
      <c r="GO448" s="20"/>
      <c r="GP448" s="20"/>
      <c r="GQ448" s="20"/>
      <c r="GR448" s="20"/>
      <c r="GS448" s="20"/>
      <c r="GT448" s="20"/>
      <c r="GU448" s="20"/>
      <c r="GV448" s="20"/>
      <c r="GW448" s="20"/>
      <c r="GX448" s="20"/>
      <c r="GY448" s="20"/>
      <c r="GZ448" s="20"/>
      <c r="HA448" s="20"/>
      <c r="HB448" s="20"/>
      <c r="HC448" s="20"/>
      <c r="HD448" s="20"/>
      <c r="HE448" s="20"/>
      <c r="HF448" s="20"/>
      <c r="HG448" s="20"/>
      <c r="HH448" s="20"/>
      <c r="HI448" s="20"/>
      <c r="HJ448" s="20"/>
      <c r="HK448" s="20"/>
      <c r="HL448" s="20"/>
      <c r="HM448" s="20"/>
      <c r="HN448" s="20"/>
      <c r="HO448" s="20"/>
      <c r="HP448" s="20"/>
      <c r="HQ448" s="20"/>
      <c r="HR448" s="20"/>
      <c r="HS448" s="20"/>
      <c r="HT448" s="20"/>
      <c r="HU448" s="20"/>
      <c r="HV448" s="20"/>
      <c r="HW448" s="20"/>
      <c r="HX448" s="20"/>
      <c r="HY448" s="20"/>
      <c r="HZ448" s="20"/>
      <c r="IA448" s="20"/>
      <c r="IB448" s="20"/>
      <c r="IC448" s="20"/>
      <c r="ID448" s="20"/>
      <c r="IE448" s="20"/>
      <c r="IF448" s="20"/>
      <c r="IG448" s="20"/>
      <c r="IH448" s="20"/>
      <c r="II448" s="20"/>
      <c r="IJ448" s="20"/>
    </row>
    <row r="449" spans="1:244" ht="215.45" customHeight="1" x14ac:dyDescent="0.2">
      <c r="A449" s="38" t="s">
        <v>437</v>
      </c>
      <c r="B449" s="11" t="s">
        <v>438</v>
      </c>
      <c r="C449" s="15"/>
      <c r="D449" s="15"/>
      <c r="E449" s="16">
        <f t="shared" si="69"/>
        <v>4712</v>
      </c>
      <c r="F449" s="17">
        <f>F450</f>
        <v>0</v>
      </c>
      <c r="G449" s="16">
        <f>G450</f>
        <v>4712</v>
      </c>
      <c r="H449" s="16">
        <f t="shared" si="70"/>
        <v>4909</v>
      </c>
      <c r="I449" s="17">
        <f>I450</f>
        <v>0</v>
      </c>
      <c r="J449" s="16">
        <f>J450</f>
        <v>4909</v>
      </c>
      <c r="K449" s="20"/>
      <c r="L449" s="20"/>
      <c r="M449" s="20"/>
      <c r="N449" s="20"/>
      <c r="O449" s="20"/>
      <c r="P449" s="20"/>
      <c r="Q449" s="20"/>
      <c r="R449" s="20"/>
      <c r="S449" s="20"/>
      <c r="T449" s="20"/>
      <c r="U449" s="20"/>
      <c r="V449" s="20"/>
      <c r="W449" s="20"/>
      <c r="X449" s="20"/>
      <c r="Y449" s="20"/>
      <c r="Z449" s="20"/>
      <c r="AA449" s="20"/>
      <c r="AB449" s="20"/>
      <c r="AC449" s="20"/>
      <c r="AD449" s="20"/>
      <c r="AE449" s="20"/>
      <c r="AF449" s="20"/>
      <c r="AG449" s="20"/>
      <c r="AH449" s="20"/>
      <c r="AI449" s="20"/>
      <c r="AJ449" s="20"/>
      <c r="AK449" s="20"/>
      <c r="AL449" s="20"/>
      <c r="AM449" s="20"/>
      <c r="AN449" s="20"/>
      <c r="AO449" s="20"/>
      <c r="AP449" s="20"/>
      <c r="AQ449" s="20"/>
      <c r="AR449" s="20"/>
      <c r="AS449" s="20"/>
      <c r="AT449" s="20"/>
      <c r="AU449" s="20"/>
      <c r="AV449" s="20"/>
      <c r="AW449" s="20"/>
      <c r="AX449" s="20"/>
      <c r="AY449" s="20"/>
      <c r="AZ449" s="20"/>
      <c r="BA449" s="20"/>
      <c r="BB449" s="20"/>
      <c r="BC449" s="20"/>
      <c r="BD449" s="20"/>
      <c r="BE449" s="20"/>
      <c r="BF449" s="20"/>
      <c r="BG449" s="20"/>
      <c r="BH449" s="20"/>
      <c r="BI449" s="20"/>
      <c r="BJ449" s="20"/>
      <c r="BK449" s="20"/>
      <c r="BL449" s="20"/>
      <c r="BM449" s="20"/>
      <c r="BN449" s="20"/>
      <c r="BO449" s="20"/>
      <c r="BP449" s="20"/>
      <c r="BQ449" s="20"/>
      <c r="BR449" s="20"/>
      <c r="BS449" s="20"/>
      <c r="BT449" s="20"/>
      <c r="BU449" s="20"/>
      <c r="BV449" s="20"/>
      <c r="BW449" s="20"/>
      <c r="BX449" s="20"/>
      <c r="BY449" s="20"/>
      <c r="BZ449" s="20"/>
      <c r="CA449" s="20"/>
      <c r="CB449" s="20"/>
      <c r="CC449" s="20"/>
      <c r="CD449" s="20"/>
      <c r="CE449" s="20"/>
      <c r="CF449" s="20"/>
      <c r="CG449" s="20"/>
      <c r="CH449" s="20"/>
      <c r="CI449" s="20"/>
      <c r="CJ449" s="20"/>
      <c r="CK449" s="20"/>
      <c r="CL449" s="20"/>
      <c r="CM449" s="20"/>
      <c r="CN449" s="20"/>
      <c r="CO449" s="20"/>
      <c r="CP449" s="20"/>
      <c r="CQ449" s="20"/>
      <c r="CR449" s="20"/>
      <c r="CS449" s="20"/>
      <c r="CT449" s="20"/>
      <c r="CU449" s="20"/>
      <c r="CV449" s="20"/>
      <c r="CW449" s="20"/>
      <c r="CX449" s="20"/>
      <c r="CY449" s="20"/>
      <c r="CZ449" s="20"/>
      <c r="DA449" s="20"/>
      <c r="DB449" s="20"/>
      <c r="DC449" s="20"/>
      <c r="DD449" s="20"/>
      <c r="DE449" s="20"/>
      <c r="DF449" s="20"/>
      <c r="DG449" s="20"/>
      <c r="DH449" s="20"/>
      <c r="DI449" s="20"/>
      <c r="DJ449" s="20"/>
      <c r="DK449" s="20"/>
      <c r="DL449" s="20"/>
      <c r="DM449" s="20"/>
      <c r="DN449" s="20"/>
      <c r="DO449" s="20"/>
      <c r="DP449" s="20"/>
      <c r="DQ449" s="20"/>
      <c r="DR449" s="20"/>
      <c r="DS449" s="20"/>
      <c r="DT449" s="20"/>
      <c r="DU449" s="20"/>
      <c r="DV449" s="20"/>
      <c r="DW449" s="20"/>
      <c r="DX449" s="20"/>
      <c r="DY449" s="20"/>
      <c r="DZ449" s="20"/>
      <c r="EA449" s="20"/>
      <c r="EB449" s="20"/>
      <c r="EC449" s="20"/>
      <c r="ED449" s="20"/>
      <c r="EE449" s="20"/>
      <c r="EF449" s="20"/>
      <c r="EG449" s="20"/>
      <c r="EH449" s="20"/>
      <c r="EI449" s="20"/>
      <c r="EJ449" s="20"/>
      <c r="EK449" s="20"/>
      <c r="EL449" s="20"/>
      <c r="EM449" s="20"/>
      <c r="EN449" s="20"/>
      <c r="EO449" s="20"/>
      <c r="EP449" s="20"/>
      <c r="EQ449" s="20"/>
      <c r="ER449" s="20"/>
      <c r="ES449" s="20"/>
      <c r="ET449" s="20"/>
      <c r="EU449" s="20"/>
      <c r="EV449" s="20"/>
      <c r="EW449" s="20"/>
      <c r="EX449" s="20"/>
      <c r="EY449" s="20"/>
      <c r="EZ449" s="20"/>
      <c r="FA449" s="20"/>
      <c r="FB449" s="20"/>
      <c r="FC449" s="20"/>
      <c r="FD449" s="20"/>
      <c r="FE449" s="20"/>
      <c r="FF449" s="20"/>
      <c r="FG449" s="20"/>
      <c r="FH449" s="20"/>
      <c r="FI449" s="20"/>
      <c r="FJ449" s="20"/>
      <c r="FK449" s="20"/>
      <c r="FL449" s="20"/>
      <c r="FM449" s="20"/>
      <c r="FN449" s="20"/>
      <c r="FO449" s="20"/>
      <c r="FP449" s="20"/>
      <c r="FQ449" s="20"/>
      <c r="FR449" s="20"/>
      <c r="FS449" s="20"/>
      <c r="FT449" s="20"/>
      <c r="FU449" s="20"/>
      <c r="FV449" s="20"/>
      <c r="FW449" s="20"/>
      <c r="FX449" s="20"/>
      <c r="FY449" s="20"/>
      <c r="FZ449" s="20"/>
      <c r="GA449" s="20"/>
      <c r="GB449" s="20"/>
      <c r="GC449" s="20"/>
      <c r="GD449" s="20"/>
      <c r="GE449" s="20"/>
      <c r="GF449" s="20"/>
      <c r="GG449" s="20"/>
      <c r="GH449" s="20"/>
      <c r="GI449" s="20"/>
      <c r="GJ449" s="20"/>
      <c r="GK449" s="20"/>
      <c r="GL449" s="20"/>
      <c r="GM449" s="20"/>
      <c r="GN449" s="20"/>
      <c r="GO449" s="20"/>
      <c r="GP449" s="20"/>
      <c r="GQ449" s="20"/>
      <c r="GR449" s="20"/>
      <c r="GS449" s="20"/>
      <c r="GT449" s="20"/>
      <c r="GU449" s="20"/>
      <c r="GV449" s="20"/>
      <c r="GW449" s="20"/>
      <c r="GX449" s="20"/>
      <c r="GY449" s="20"/>
      <c r="GZ449" s="20"/>
      <c r="HA449" s="20"/>
      <c r="HB449" s="20"/>
      <c r="HC449" s="20"/>
      <c r="HD449" s="20"/>
      <c r="HE449" s="20"/>
      <c r="HF449" s="20"/>
      <c r="HG449" s="20"/>
      <c r="HH449" s="20"/>
      <c r="HI449" s="20"/>
      <c r="HJ449" s="20"/>
      <c r="HK449" s="20"/>
      <c r="HL449" s="20"/>
      <c r="HM449" s="20"/>
      <c r="HN449" s="20"/>
      <c r="HO449" s="20"/>
      <c r="HP449" s="20"/>
      <c r="HQ449" s="20"/>
      <c r="HR449" s="20"/>
      <c r="HS449" s="20"/>
      <c r="HT449" s="20"/>
      <c r="HU449" s="20"/>
      <c r="HV449" s="20"/>
      <c r="HW449" s="20"/>
      <c r="HX449" s="20"/>
      <c r="HY449" s="20"/>
      <c r="HZ449" s="20"/>
      <c r="IA449" s="20"/>
      <c r="IB449" s="20"/>
      <c r="IC449" s="20"/>
      <c r="ID449" s="20"/>
      <c r="IE449" s="20"/>
      <c r="IF449" s="20"/>
      <c r="IG449" s="20"/>
      <c r="IH449" s="20"/>
      <c r="II449" s="20"/>
      <c r="IJ449" s="20"/>
    </row>
    <row r="450" spans="1:244" ht="342" customHeight="1" x14ac:dyDescent="0.2">
      <c r="A450" s="36" t="s">
        <v>917</v>
      </c>
      <c r="B450" s="15" t="s">
        <v>813</v>
      </c>
      <c r="C450" s="15"/>
      <c r="D450" s="15"/>
      <c r="E450" s="18">
        <f t="shared" si="69"/>
        <v>4712</v>
      </c>
      <c r="F450" s="19">
        <f>F451</f>
        <v>0</v>
      </c>
      <c r="G450" s="18">
        <f>G451</f>
        <v>4712</v>
      </c>
      <c r="H450" s="18">
        <f t="shared" si="70"/>
        <v>4909</v>
      </c>
      <c r="I450" s="19">
        <f>I451</f>
        <v>0</v>
      </c>
      <c r="J450" s="18">
        <f>J451</f>
        <v>4909</v>
      </c>
      <c r="K450" s="20"/>
      <c r="L450" s="20"/>
      <c r="M450" s="20"/>
      <c r="N450" s="20"/>
      <c r="O450" s="20"/>
      <c r="P450" s="20"/>
      <c r="Q450" s="20"/>
      <c r="R450" s="20"/>
      <c r="S450" s="20"/>
      <c r="T450" s="20"/>
      <c r="U450" s="20"/>
      <c r="V450" s="20"/>
      <c r="W450" s="20"/>
      <c r="X450" s="20"/>
      <c r="Y450" s="20"/>
      <c r="Z450" s="20"/>
      <c r="AA450" s="20"/>
      <c r="AB450" s="20"/>
      <c r="AC450" s="20"/>
      <c r="AD450" s="20"/>
      <c r="AE450" s="20"/>
      <c r="AF450" s="20"/>
      <c r="AG450" s="20"/>
      <c r="AH450" s="20"/>
      <c r="AI450" s="20"/>
      <c r="AJ450" s="20"/>
      <c r="AK450" s="20"/>
      <c r="AL450" s="20"/>
      <c r="AM450" s="20"/>
      <c r="AN450" s="20"/>
      <c r="AO450" s="20"/>
      <c r="AP450" s="20"/>
      <c r="AQ450" s="20"/>
      <c r="AR450" s="20"/>
      <c r="AS450" s="20"/>
      <c r="AT450" s="20"/>
      <c r="AU450" s="20"/>
      <c r="AV450" s="20"/>
      <c r="AW450" s="20"/>
      <c r="AX450" s="20"/>
      <c r="AY450" s="20"/>
      <c r="AZ450" s="20"/>
      <c r="BA450" s="20"/>
      <c r="BB450" s="20"/>
      <c r="BC450" s="20"/>
      <c r="BD450" s="20"/>
      <c r="BE450" s="20"/>
      <c r="BF450" s="20"/>
      <c r="BG450" s="20"/>
      <c r="BH450" s="20"/>
      <c r="BI450" s="20"/>
      <c r="BJ450" s="20"/>
      <c r="BK450" s="20"/>
      <c r="BL450" s="20"/>
      <c r="BM450" s="20"/>
      <c r="BN450" s="20"/>
      <c r="BO450" s="20"/>
      <c r="BP450" s="20"/>
      <c r="BQ450" s="20"/>
      <c r="BR450" s="20"/>
      <c r="BS450" s="20"/>
      <c r="BT450" s="20"/>
      <c r="BU450" s="20"/>
      <c r="BV450" s="20"/>
      <c r="BW450" s="20"/>
      <c r="BX450" s="20"/>
      <c r="BY450" s="20"/>
      <c r="BZ450" s="20"/>
      <c r="CA450" s="20"/>
      <c r="CB450" s="20"/>
      <c r="CC450" s="20"/>
      <c r="CD450" s="20"/>
      <c r="CE450" s="20"/>
      <c r="CF450" s="20"/>
      <c r="CG450" s="20"/>
      <c r="CH450" s="20"/>
      <c r="CI450" s="20"/>
      <c r="CJ450" s="20"/>
      <c r="CK450" s="20"/>
      <c r="CL450" s="20"/>
      <c r="CM450" s="20"/>
      <c r="CN450" s="20"/>
      <c r="CO450" s="20"/>
      <c r="CP450" s="20"/>
      <c r="CQ450" s="20"/>
      <c r="CR450" s="20"/>
      <c r="CS450" s="20"/>
      <c r="CT450" s="20"/>
      <c r="CU450" s="20"/>
      <c r="CV450" s="20"/>
      <c r="CW450" s="20"/>
      <c r="CX450" s="20"/>
      <c r="CY450" s="20"/>
      <c r="CZ450" s="20"/>
      <c r="DA450" s="20"/>
      <c r="DB450" s="20"/>
      <c r="DC450" s="20"/>
      <c r="DD450" s="20"/>
      <c r="DE450" s="20"/>
      <c r="DF450" s="20"/>
      <c r="DG450" s="20"/>
      <c r="DH450" s="20"/>
      <c r="DI450" s="20"/>
      <c r="DJ450" s="20"/>
      <c r="DK450" s="20"/>
      <c r="DL450" s="20"/>
      <c r="DM450" s="20"/>
      <c r="DN450" s="20"/>
      <c r="DO450" s="20"/>
      <c r="DP450" s="20"/>
      <c r="DQ450" s="20"/>
      <c r="DR450" s="20"/>
      <c r="DS450" s="20"/>
      <c r="DT450" s="20"/>
      <c r="DU450" s="20"/>
      <c r="DV450" s="20"/>
      <c r="DW450" s="20"/>
      <c r="DX450" s="20"/>
      <c r="DY450" s="20"/>
      <c r="DZ450" s="20"/>
      <c r="EA450" s="20"/>
      <c r="EB450" s="20"/>
      <c r="EC450" s="20"/>
      <c r="ED450" s="20"/>
      <c r="EE450" s="20"/>
      <c r="EF450" s="20"/>
      <c r="EG450" s="20"/>
      <c r="EH450" s="20"/>
      <c r="EI450" s="20"/>
      <c r="EJ450" s="20"/>
      <c r="EK450" s="20"/>
      <c r="EL450" s="20"/>
      <c r="EM450" s="20"/>
      <c r="EN450" s="20"/>
      <c r="EO450" s="20"/>
      <c r="EP450" s="20"/>
      <c r="EQ450" s="20"/>
      <c r="ER450" s="20"/>
      <c r="ES450" s="20"/>
      <c r="ET450" s="20"/>
      <c r="EU450" s="20"/>
      <c r="EV450" s="20"/>
      <c r="EW450" s="20"/>
      <c r="EX450" s="20"/>
      <c r="EY450" s="20"/>
      <c r="EZ450" s="20"/>
      <c r="FA450" s="20"/>
      <c r="FB450" s="20"/>
      <c r="FC450" s="20"/>
      <c r="FD450" s="20"/>
      <c r="FE450" s="20"/>
      <c r="FF450" s="20"/>
      <c r="FG450" s="20"/>
      <c r="FH450" s="20"/>
      <c r="FI450" s="20"/>
      <c r="FJ450" s="20"/>
      <c r="FK450" s="20"/>
      <c r="FL450" s="20"/>
      <c r="FM450" s="20"/>
      <c r="FN450" s="20"/>
      <c r="FO450" s="20"/>
      <c r="FP450" s="20"/>
      <c r="FQ450" s="20"/>
      <c r="FR450" s="20"/>
      <c r="FS450" s="20"/>
      <c r="FT450" s="20"/>
      <c r="FU450" s="20"/>
      <c r="FV450" s="20"/>
      <c r="FW450" s="20"/>
      <c r="FX450" s="20"/>
      <c r="FY450" s="20"/>
      <c r="FZ450" s="20"/>
      <c r="GA450" s="20"/>
      <c r="GB450" s="20"/>
      <c r="GC450" s="20"/>
      <c r="GD450" s="20"/>
      <c r="GE450" s="20"/>
      <c r="GF450" s="20"/>
      <c r="GG450" s="20"/>
      <c r="GH450" s="20"/>
      <c r="GI450" s="20"/>
      <c r="GJ450" s="20"/>
      <c r="GK450" s="20"/>
      <c r="GL450" s="20"/>
      <c r="GM450" s="20"/>
      <c r="GN450" s="20"/>
      <c r="GO450" s="20"/>
      <c r="GP450" s="20"/>
      <c r="GQ450" s="20"/>
      <c r="GR450" s="20"/>
      <c r="GS450" s="20"/>
      <c r="GT450" s="20"/>
      <c r="GU450" s="20"/>
      <c r="GV450" s="20"/>
      <c r="GW450" s="20"/>
      <c r="GX450" s="20"/>
      <c r="GY450" s="20"/>
      <c r="GZ450" s="20"/>
      <c r="HA450" s="20"/>
      <c r="HB450" s="20"/>
      <c r="HC450" s="20"/>
      <c r="HD450" s="20"/>
      <c r="HE450" s="20"/>
      <c r="HF450" s="20"/>
      <c r="HG450" s="20"/>
      <c r="HH450" s="20"/>
      <c r="HI450" s="20"/>
      <c r="HJ450" s="20"/>
      <c r="HK450" s="20"/>
      <c r="HL450" s="20"/>
      <c r="HM450" s="20"/>
      <c r="HN450" s="20"/>
      <c r="HO450" s="20"/>
      <c r="HP450" s="20"/>
      <c r="HQ450" s="20"/>
      <c r="HR450" s="20"/>
      <c r="HS450" s="20"/>
      <c r="HT450" s="20"/>
      <c r="HU450" s="20"/>
      <c r="HV450" s="20"/>
      <c r="HW450" s="20"/>
      <c r="HX450" s="20"/>
      <c r="HY450" s="20"/>
      <c r="HZ450" s="20"/>
      <c r="IA450" s="20"/>
      <c r="IB450" s="20"/>
      <c r="IC450" s="20"/>
      <c r="ID450" s="20"/>
      <c r="IE450" s="20"/>
      <c r="IF450" s="20"/>
      <c r="IG450" s="20"/>
      <c r="IH450" s="20"/>
      <c r="II450" s="20"/>
      <c r="IJ450" s="20"/>
    </row>
    <row r="451" spans="1:244" ht="51" customHeight="1" x14ac:dyDescent="0.2">
      <c r="A451" s="36" t="s">
        <v>30</v>
      </c>
      <c r="B451" s="15" t="s">
        <v>813</v>
      </c>
      <c r="C451" s="15" t="s">
        <v>19</v>
      </c>
      <c r="D451" s="15" t="s">
        <v>11</v>
      </c>
      <c r="E451" s="18">
        <f t="shared" si="69"/>
        <v>4712</v>
      </c>
      <c r="F451" s="18"/>
      <c r="G451" s="18">
        <v>4712</v>
      </c>
      <c r="H451" s="18">
        <f>I451+J451</f>
        <v>4909</v>
      </c>
      <c r="I451" s="18"/>
      <c r="J451" s="18">
        <v>4909</v>
      </c>
      <c r="K451" s="20"/>
      <c r="L451" s="20"/>
      <c r="M451" s="20"/>
      <c r="N451" s="20"/>
      <c r="O451" s="20"/>
      <c r="P451" s="20"/>
      <c r="Q451" s="20"/>
      <c r="R451" s="20"/>
      <c r="S451" s="20"/>
      <c r="T451" s="20"/>
      <c r="U451" s="20"/>
      <c r="V451" s="20"/>
      <c r="W451" s="20"/>
      <c r="X451" s="20"/>
      <c r="Y451" s="20"/>
      <c r="Z451" s="20"/>
      <c r="AA451" s="20"/>
      <c r="AB451" s="20"/>
      <c r="AC451" s="20"/>
      <c r="AD451" s="20"/>
      <c r="AE451" s="20"/>
      <c r="AF451" s="20"/>
      <c r="AG451" s="20"/>
      <c r="AH451" s="20"/>
      <c r="AI451" s="20"/>
      <c r="AJ451" s="20"/>
      <c r="AK451" s="20"/>
      <c r="AL451" s="20"/>
      <c r="AM451" s="20"/>
      <c r="AN451" s="20"/>
      <c r="AO451" s="20"/>
      <c r="AP451" s="20"/>
      <c r="AQ451" s="20"/>
      <c r="AR451" s="20"/>
      <c r="AS451" s="20"/>
      <c r="AT451" s="20"/>
      <c r="AU451" s="20"/>
      <c r="AV451" s="20"/>
      <c r="AW451" s="20"/>
      <c r="AX451" s="20"/>
      <c r="AY451" s="20"/>
      <c r="AZ451" s="20"/>
      <c r="BA451" s="20"/>
      <c r="BB451" s="20"/>
      <c r="BC451" s="20"/>
      <c r="BD451" s="20"/>
      <c r="BE451" s="20"/>
      <c r="BF451" s="20"/>
      <c r="BG451" s="20"/>
      <c r="BH451" s="20"/>
      <c r="BI451" s="20"/>
      <c r="BJ451" s="20"/>
      <c r="BK451" s="20"/>
      <c r="BL451" s="20"/>
      <c r="BM451" s="20"/>
      <c r="BN451" s="20"/>
      <c r="BO451" s="20"/>
      <c r="BP451" s="20"/>
      <c r="BQ451" s="20"/>
      <c r="BR451" s="20"/>
      <c r="BS451" s="20"/>
      <c r="BT451" s="20"/>
      <c r="BU451" s="20"/>
      <c r="BV451" s="20"/>
      <c r="BW451" s="20"/>
      <c r="BX451" s="20"/>
      <c r="BY451" s="20"/>
      <c r="BZ451" s="20"/>
      <c r="CA451" s="20"/>
      <c r="CB451" s="20"/>
      <c r="CC451" s="20"/>
      <c r="CD451" s="20"/>
      <c r="CE451" s="20"/>
      <c r="CF451" s="20"/>
      <c r="CG451" s="20"/>
      <c r="CH451" s="20"/>
      <c r="CI451" s="20"/>
      <c r="CJ451" s="20"/>
      <c r="CK451" s="20"/>
      <c r="CL451" s="20"/>
      <c r="CM451" s="20"/>
      <c r="CN451" s="20"/>
      <c r="CO451" s="20"/>
      <c r="CP451" s="20"/>
      <c r="CQ451" s="20"/>
      <c r="CR451" s="20"/>
      <c r="CS451" s="20"/>
      <c r="CT451" s="20"/>
      <c r="CU451" s="20"/>
      <c r="CV451" s="20"/>
      <c r="CW451" s="20"/>
      <c r="CX451" s="20"/>
      <c r="CY451" s="20"/>
      <c r="CZ451" s="20"/>
      <c r="DA451" s="20"/>
      <c r="DB451" s="20"/>
      <c r="DC451" s="20"/>
      <c r="DD451" s="20"/>
      <c r="DE451" s="20"/>
      <c r="DF451" s="20"/>
      <c r="DG451" s="20"/>
      <c r="DH451" s="20"/>
      <c r="DI451" s="20"/>
      <c r="DJ451" s="20"/>
      <c r="DK451" s="20"/>
      <c r="DL451" s="20"/>
      <c r="DM451" s="20"/>
      <c r="DN451" s="20"/>
      <c r="DO451" s="20"/>
      <c r="DP451" s="20"/>
      <c r="DQ451" s="20"/>
      <c r="DR451" s="20"/>
      <c r="DS451" s="20"/>
      <c r="DT451" s="20"/>
      <c r="DU451" s="20"/>
      <c r="DV451" s="20"/>
      <c r="DW451" s="20"/>
      <c r="DX451" s="20"/>
      <c r="DY451" s="20"/>
      <c r="DZ451" s="20"/>
      <c r="EA451" s="20"/>
      <c r="EB451" s="20"/>
      <c r="EC451" s="20"/>
      <c r="ED451" s="20"/>
      <c r="EE451" s="20"/>
      <c r="EF451" s="20"/>
      <c r="EG451" s="20"/>
      <c r="EH451" s="20"/>
      <c r="EI451" s="20"/>
      <c r="EJ451" s="20"/>
      <c r="EK451" s="20"/>
      <c r="EL451" s="20"/>
      <c r="EM451" s="20"/>
      <c r="EN451" s="20"/>
      <c r="EO451" s="20"/>
      <c r="EP451" s="20"/>
      <c r="EQ451" s="20"/>
      <c r="ER451" s="20"/>
      <c r="ES451" s="20"/>
      <c r="ET451" s="20"/>
      <c r="EU451" s="20"/>
      <c r="EV451" s="20"/>
      <c r="EW451" s="20"/>
      <c r="EX451" s="20"/>
      <c r="EY451" s="20"/>
      <c r="EZ451" s="20"/>
      <c r="FA451" s="20"/>
      <c r="FB451" s="20"/>
      <c r="FC451" s="20"/>
      <c r="FD451" s="20"/>
      <c r="FE451" s="20"/>
      <c r="FF451" s="20"/>
      <c r="FG451" s="20"/>
      <c r="FH451" s="20"/>
      <c r="FI451" s="20"/>
      <c r="FJ451" s="20"/>
      <c r="FK451" s="20"/>
      <c r="FL451" s="20"/>
      <c r="FM451" s="20"/>
      <c r="FN451" s="20"/>
      <c r="FO451" s="20"/>
      <c r="FP451" s="20"/>
      <c r="FQ451" s="20"/>
      <c r="FR451" s="20"/>
      <c r="FS451" s="20"/>
      <c r="FT451" s="20"/>
      <c r="FU451" s="20"/>
      <c r="FV451" s="20"/>
      <c r="FW451" s="20"/>
      <c r="FX451" s="20"/>
      <c r="FY451" s="20"/>
      <c r="FZ451" s="20"/>
      <c r="GA451" s="20"/>
      <c r="GB451" s="20"/>
      <c r="GC451" s="20"/>
      <c r="GD451" s="20"/>
      <c r="GE451" s="20"/>
      <c r="GF451" s="20"/>
      <c r="GG451" s="20"/>
      <c r="GH451" s="20"/>
      <c r="GI451" s="20"/>
      <c r="GJ451" s="20"/>
      <c r="GK451" s="20"/>
      <c r="GL451" s="20"/>
      <c r="GM451" s="20"/>
      <c r="GN451" s="20"/>
      <c r="GO451" s="20"/>
      <c r="GP451" s="20"/>
      <c r="GQ451" s="20"/>
      <c r="GR451" s="20"/>
      <c r="GS451" s="20"/>
      <c r="GT451" s="20"/>
      <c r="GU451" s="20"/>
      <c r="GV451" s="20"/>
      <c r="GW451" s="20"/>
      <c r="GX451" s="20"/>
      <c r="GY451" s="20"/>
      <c r="GZ451" s="20"/>
      <c r="HA451" s="20"/>
      <c r="HB451" s="20"/>
      <c r="HC451" s="20"/>
      <c r="HD451" s="20"/>
      <c r="HE451" s="20"/>
      <c r="HF451" s="20"/>
      <c r="HG451" s="20"/>
      <c r="HH451" s="20"/>
      <c r="HI451" s="20"/>
      <c r="HJ451" s="20"/>
      <c r="HK451" s="20"/>
      <c r="HL451" s="20"/>
      <c r="HM451" s="20"/>
      <c r="HN451" s="20"/>
      <c r="HO451" s="20"/>
      <c r="HP451" s="20"/>
      <c r="HQ451" s="20"/>
      <c r="HR451" s="20"/>
      <c r="HS451" s="20"/>
      <c r="HT451" s="20"/>
      <c r="HU451" s="20"/>
      <c r="HV451" s="20"/>
      <c r="HW451" s="20"/>
      <c r="HX451" s="20"/>
      <c r="HY451" s="20"/>
      <c r="HZ451" s="20"/>
      <c r="IA451" s="20"/>
      <c r="IB451" s="20"/>
      <c r="IC451" s="20"/>
      <c r="ID451" s="20"/>
      <c r="IE451" s="20"/>
      <c r="IF451" s="20"/>
      <c r="IG451" s="20"/>
      <c r="IH451" s="20"/>
      <c r="II451" s="20"/>
      <c r="IJ451" s="20"/>
    </row>
    <row r="452" spans="1:244" ht="244.15" customHeight="1" x14ac:dyDescent="0.2">
      <c r="A452" s="38" t="s">
        <v>439</v>
      </c>
      <c r="B452" s="11" t="s">
        <v>440</v>
      </c>
      <c r="C452" s="15"/>
      <c r="D452" s="15"/>
      <c r="E452" s="16">
        <f t="shared" si="69"/>
        <v>86144</v>
      </c>
      <c r="F452" s="17">
        <f>F453</f>
        <v>0</v>
      </c>
      <c r="G452" s="16">
        <f>G453</f>
        <v>86144</v>
      </c>
      <c r="H452" s="16">
        <f t="shared" si="70"/>
        <v>93275.3</v>
      </c>
      <c r="I452" s="17">
        <f>I453</f>
        <v>0</v>
      </c>
      <c r="J452" s="16">
        <f>J453</f>
        <v>93275.3</v>
      </c>
      <c r="K452" s="20"/>
      <c r="L452" s="20"/>
      <c r="M452" s="20"/>
      <c r="N452" s="20"/>
      <c r="O452" s="20"/>
      <c r="P452" s="20"/>
      <c r="Q452" s="20"/>
      <c r="R452" s="20"/>
      <c r="S452" s="20"/>
      <c r="T452" s="20"/>
      <c r="U452" s="20"/>
      <c r="V452" s="20"/>
      <c r="W452" s="20"/>
      <c r="X452" s="20"/>
      <c r="Y452" s="20"/>
      <c r="Z452" s="20"/>
      <c r="AA452" s="20"/>
      <c r="AB452" s="20"/>
      <c r="AC452" s="20"/>
      <c r="AD452" s="20"/>
      <c r="AE452" s="20"/>
      <c r="AF452" s="20"/>
      <c r="AG452" s="20"/>
      <c r="AH452" s="20"/>
      <c r="AI452" s="20"/>
      <c r="AJ452" s="20"/>
      <c r="AK452" s="20"/>
      <c r="AL452" s="20"/>
      <c r="AM452" s="20"/>
      <c r="AN452" s="20"/>
      <c r="AO452" s="20"/>
      <c r="AP452" s="20"/>
      <c r="AQ452" s="20"/>
      <c r="AR452" s="20"/>
      <c r="AS452" s="20"/>
      <c r="AT452" s="20"/>
      <c r="AU452" s="20"/>
      <c r="AV452" s="20"/>
      <c r="AW452" s="20"/>
      <c r="AX452" s="20"/>
      <c r="AY452" s="20"/>
      <c r="AZ452" s="20"/>
      <c r="BA452" s="20"/>
      <c r="BB452" s="20"/>
      <c r="BC452" s="20"/>
      <c r="BD452" s="20"/>
      <c r="BE452" s="20"/>
      <c r="BF452" s="20"/>
      <c r="BG452" s="20"/>
      <c r="BH452" s="20"/>
      <c r="BI452" s="20"/>
      <c r="BJ452" s="20"/>
      <c r="BK452" s="20"/>
      <c r="BL452" s="20"/>
      <c r="BM452" s="20"/>
      <c r="BN452" s="20"/>
      <c r="BO452" s="20"/>
      <c r="BP452" s="20"/>
      <c r="BQ452" s="20"/>
      <c r="BR452" s="20"/>
      <c r="BS452" s="20"/>
      <c r="BT452" s="20"/>
      <c r="BU452" s="20"/>
      <c r="BV452" s="20"/>
      <c r="BW452" s="20"/>
      <c r="BX452" s="20"/>
      <c r="BY452" s="20"/>
      <c r="BZ452" s="20"/>
      <c r="CA452" s="20"/>
      <c r="CB452" s="20"/>
      <c r="CC452" s="20"/>
      <c r="CD452" s="20"/>
      <c r="CE452" s="20"/>
      <c r="CF452" s="20"/>
      <c r="CG452" s="20"/>
      <c r="CH452" s="20"/>
      <c r="CI452" s="20"/>
      <c r="CJ452" s="20"/>
      <c r="CK452" s="20"/>
      <c r="CL452" s="20"/>
      <c r="CM452" s="20"/>
      <c r="CN452" s="20"/>
      <c r="CO452" s="20"/>
      <c r="CP452" s="20"/>
      <c r="CQ452" s="20"/>
      <c r="CR452" s="20"/>
      <c r="CS452" s="20"/>
      <c r="CT452" s="20"/>
      <c r="CU452" s="20"/>
      <c r="CV452" s="20"/>
      <c r="CW452" s="20"/>
      <c r="CX452" s="20"/>
      <c r="CY452" s="20"/>
      <c r="CZ452" s="20"/>
      <c r="DA452" s="20"/>
      <c r="DB452" s="20"/>
      <c r="DC452" s="20"/>
      <c r="DD452" s="20"/>
      <c r="DE452" s="20"/>
      <c r="DF452" s="20"/>
      <c r="DG452" s="20"/>
      <c r="DH452" s="20"/>
      <c r="DI452" s="20"/>
      <c r="DJ452" s="20"/>
      <c r="DK452" s="20"/>
      <c r="DL452" s="20"/>
      <c r="DM452" s="20"/>
      <c r="DN452" s="20"/>
      <c r="DO452" s="20"/>
      <c r="DP452" s="20"/>
      <c r="DQ452" s="20"/>
      <c r="DR452" s="20"/>
      <c r="DS452" s="20"/>
      <c r="DT452" s="20"/>
      <c r="DU452" s="20"/>
      <c r="DV452" s="20"/>
      <c r="DW452" s="20"/>
      <c r="DX452" s="20"/>
      <c r="DY452" s="20"/>
      <c r="DZ452" s="20"/>
      <c r="EA452" s="20"/>
      <c r="EB452" s="20"/>
      <c r="EC452" s="20"/>
      <c r="ED452" s="20"/>
      <c r="EE452" s="20"/>
      <c r="EF452" s="20"/>
      <c r="EG452" s="20"/>
      <c r="EH452" s="20"/>
      <c r="EI452" s="20"/>
      <c r="EJ452" s="20"/>
      <c r="EK452" s="20"/>
      <c r="EL452" s="20"/>
      <c r="EM452" s="20"/>
      <c r="EN452" s="20"/>
      <c r="EO452" s="20"/>
      <c r="EP452" s="20"/>
      <c r="EQ452" s="20"/>
      <c r="ER452" s="20"/>
      <c r="ES452" s="20"/>
      <c r="ET452" s="20"/>
      <c r="EU452" s="20"/>
      <c r="EV452" s="20"/>
      <c r="EW452" s="20"/>
      <c r="EX452" s="20"/>
      <c r="EY452" s="20"/>
      <c r="EZ452" s="20"/>
      <c r="FA452" s="20"/>
      <c r="FB452" s="20"/>
      <c r="FC452" s="20"/>
      <c r="FD452" s="20"/>
      <c r="FE452" s="20"/>
      <c r="FF452" s="20"/>
      <c r="FG452" s="20"/>
      <c r="FH452" s="20"/>
      <c r="FI452" s="20"/>
      <c r="FJ452" s="20"/>
      <c r="FK452" s="20"/>
      <c r="FL452" s="20"/>
      <c r="FM452" s="20"/>
      <c r="FN452" s="20"/>
      <c r="FO452" s="20"/>
      <c r="FP452" s="20"/>
      <c r="FQ452" s="20"/>
      <c r="FR452" s="20"/>
      <c r="FS452" s="20"/>
      <c r="FT452" s="20"/>
      <c r="FU452" s="20"/>
      <c r="FV452" s="20"/>
      <c r="FW452" s="20"/>
      <c r="FX452" s="20"/>
      <c r="FY452" s="20"/>
      <c r="FZ452" s="20"/>
      <c r="GA452" s="20"/>
      <c r="GB452" s="20"/>
      <c r="GC452" s="20"/>
      <c r="GD452" s="20"/>
      <c r="GE452" s="20"/>
      <c r="GF452" s="20"/>
      <c r="GG452" s="20"/>
      <c r="GH452" s="20"/>
      <c r="GI452" s="20"/>
      <c r="GJ452" s="20"/>
      <c r="GK452" s="20"/>
      <c r="GL452" s="20"/>
      <c r="GM452" s="20"/>
      <c r="GN452" s="20"/>
      <c r="GO452" s="20"/>
      <c r="GP452" s="20"/>
      <c r="GQ452" s="20"/>
      <c r="GR452" s="20"/>
      <c r="GS452" s="20"/>
      <c r="GT452" s="20"/>
      <c r="GU452" s="20"/>
      <c r="GV452" s="20"/>
      <c r="GW452" s="20"/>
      <c r="GX452" s="20"/>
      <c r="GY452" s="20"/>
      <c r="GZ452" s="20"/>
      <c r="HA452" s="20"/>
      <c r="HB452" s="20"/>
      <c r="HC452" s="20"/>
      <c r="HD452" s="20"/>
      <c r="HE452" s="20"/>
      <c r="HF452" s="20"/>
      <c r="HG452" s="20"/>
      <c r="HH452" s="20"/>
      <c r="HI452" s="20"/>
      <c r="HJ452" s="20"/>
      <c r="HK452" s="20"/>
      <c r="HL452" s="20"/>
      <c r="HM452" s="20"/>
      <c r="HN452" s="20"/>
      <c r="HO452" s="20"/>
      <c r="HP452" s="20"/>
      <c r="HQ452" s="20"/>
      <c r="HR452" s="20"/>
      <c r="HS452" s="20"/>
      <c r="HT452" s="20"/>
      <c r="HU452" s="20"/>
      <c r="HV452" s="20"/>
      <c r="HW452" s="20"/>
      <c r="HX452" s="20"/>
      <c r="HY452" s="20"/>
      <c r="HZ452" s="20"/>
      <c r="IA452" s="20"/>
      <c r="IB452" s="20"/>
      <c r="IC452" s="20"/>
      <c r="ID452" s="20"/>
      <c r="IE452" s="20"/>
      <c r="IF452" s="20"/>
      <c r="IG452" s="20"/>
      <c r="IH452" s="20"/>
      <c r="II452" s="20"/>
      <c r="IJ452" s="20"/>
    </row>
    <row r="453" spans="1:244" ht="288" customHeight="1" x14ac:dyDescent="0.2">
      <c r="A453" s="52" t="s">
        <v>1018</v>
      </c>
      <c r="B453" s="15" t="s">
        <v>814</v>
      </c>
      <c r="C453" s="15"/>
      <c r="D453" s="15"/>
      <c r="E453" s="18">
        <f t="shared" si="69"/>
        <v>86144</v>
      </c>
      <c r="F453" s="19">
        <f>F454</f>
        <v>0</v>
      </c>
      <c r="G453" s="18">
        <f>G454</f>
        <v>86144</v>
      </c>
      <c r="H453" s="18">
        <f t="shared" si="70"/>
        <v>93275.3</v>
      </c>
      <c r="I453" s="19">
        <f>I454</f>
        <v>0</v>
      </c>
      <c r="J453" s="18">
        <f>J454</f>
        <v>93275.3</v>
      </c>
    </row>
    <row r="454" spans="1:244" ht="53.25" customHeight="1" x14ac:dyDescent="0.2">
      <c r="A454" s="36" t="s">
        <v>30</v>
      </c>
      <c r="B454" s="15" t="s">
        <v>814</v>
      </c>
      <c r="C454" s="15" t="s">
        <v>19</v>
      </c>
      <c r="D454" s="15" t="s">
        <v>11</v>
      </c>
      <c r="E454" s="18">
        <f t="shared" si="69"/>
        <v>86144</v>
      </c>
      <c r="F454" s="18"/>
      <c r="G454" s="18">
        <v>86144</v>
      </c>
      <c r="H454" s="18">
        <f>I454+J454</f>
        <v>93275.3</v>
      </c>
      <c r="I454" s="18"/>
      <c r="J454" s="18">
        <v>93275.3</v>
      </c>
    </row>
    <row r="455" spans="1:244" ht="313.89999999999998" customHeight="1" x14ac:dyDescent="0.2">
      <c r="A455" s="38" t="s">
        <v>593</v>
      </c>
      <c r="B455" s="11" t="s">
        <v>441</v>
      </c>
      <c r="C455" s="15"/>
      <c r="D455" s="15"/>
      <c r="E455" s="16">
        <f t="shared" si="69"/>
        <v>67.400000000000006</v>
      </c>
      <c r="F455" s="17">
        <f>D456:F456</f>
        <v>0</v>
      </c>
      <c r="G455" s="16">
        <f>E456:G456</f>
        <v>67.400000000000006</v>
      </c>
      <c r="H455" s="16">
        <f t="shared" si="70"/>
        <v>67.400000000000006</v>
      </c>
      <c r="I455" s="17">
        <f>E456:I456</f>
        <v>0</v>
      </c>
      <c r="J455" s="16">
        <f>E456:J456</f>
        <v>67.400000000000006</v>
      </c>
    </row>
    <row r="456" spans="1:244" ht="258" customHeight="1" x14ac:dyDescent="0.2">
      <c r="A456" s="49" t="s">
        <v>925</v>
      </c>
      <c r="B456" s="15" t="s">
        <v>442</v>
      </c>
      <c r="C456" s="15"/>
      <c r="D456" s="15"/>
      <c r="E456" s="18">
        <f t="shared" si="69"/>
        <v>67.400000000000006</v>
      </c>
      <c r="F456" s="19">
        <f>F457+F458</f>
        <v>0</v>
      </c>
      <c r="G456" s="18">
        <f>G457+G458</f>
        <v>67.400000000000006</v>
      </c>
      <c r="H456" s="18">
        <f t="shared" si="70"/>
        <v>67.400000000000006</v>
      </c>
      <c r="I456" s="19">
        <f>I457+I458</f>
        <v>0</v>
      </c>
      <c r="J456" s="18">
        <f>J457+J458</f>
        <v>67.400000000000006</v>
      </c>
    </row>
    <row r="457" spans="1:244" ht="67.5" customHeight="1" x14ac:dyDescent="0.2">
      <c r="A457" s="15" t="s">
        <v>23</v>
      </c>
      <c r="B457" s="15" t="s">
        <v>442</v>
      </c>
      <c r="C457" s="15" t="s">
        <v>16</v>
      </c>
      <c r="D457" s="15" t="s">
        <v>11</v>
      </c>
      <c r="E457" s="18">
        <f t="shared" si="69"/>
        <v>2.4</v>
      </c>
      <c r="F457" s="18"/>
      <c r="G457" s="18">
        <v>2.4</v>
      </c>
      <c r="H457" s="18">
        <f t="shared" si="70"/>
        <v>2.4</v>
      </c>
      <c r="I457" s="18"/>
      <c r="J457" s="18">
        <v>2.4</v>
      </c>
    </row>
    <row r="458" spans="1:244" ht="51" customHeight="1" x14ac:dyDescent="0.2">
      <c r="A458" s="36" t="s">
        <v>30</v>
      </c>
      <c r="B458" s="15" t="s">
        <v>442</v>
      </c>
      <c r="C458" s="15" t="s">
        <v>19</v>
      </c>
      <c r="D458" s="15" t="s">
        <v>11</v>
      </c>
      <c r="E458" s="18">
        <f t="shared" si="69"/>
        <v>65</v>
      </c>
      <c r="F458" s="18"/>
      <c r="G458" s="18">
        <v>65</v>
      </c>
      <c r="H458" s="18">
        <f t="shared" si="70"/>
        <v>65</v>
      </c>
      <c r="I458" s="18"/>
      <c r="J458" s="18">
        <v>65</v>
      </c>
    </row>
    <row r="459" spans="1:244" ht="223.5" customHeight="1" x14ac:dyDescent="0.2">
      <c r="A459" s="38" t="s">
        <v>443</v>
      </c>
      <c r="B459" s="11" t="s">
        <v>444</v>
      </c>
      <c r="C459" s="15"/>
      <c r="D459" s="15"/>
      <c r="E459" s="16">
        <f t="shared" si="69"/>
        <v>1439.8</v>
      </c>
      <c r="F459" s="17">
        <f>F460+F462</f>
        <v>0</v>
      </c>
      <c r="G459" s="16">
        <f>G460+G462</f>
        <v>1439.8</v>
      </c>
      <c r="H459" s="16">
        <f t="shared" si="70"/>
        <v>1496.8</v>
      </c>
      <c r="I459" s="17">
        <f>I460+I462</f>
        <v>0</v>
      </c>
      <c r="J459" s="16">
        <f>J460+J462</f>
        <v>1496.8</v>
      </c>
    </row>
    <row r="460" spans="1:244" ht="75" customHeight="1" x14ac:dyDescent="0.2">
      <c r="A460" s="36" t="s">
        <v>445</v>
      </c>
      <c r="B460" s="15" t="s">
        <v>446</v>
      </c>
      <c r="C460" s="15"/>
      <c r="D460" s="15"/>
      <c r="E460" s="18">
        <f t="shared" ref="E460:E469" si="71">F460+G460</f>
        <v>2.8</v>
      </c>
      <c r="F460" s="19">
        <f>F461</f>
        <v>0</v>
      </c>
      <c r="G460" s="18">
        <f>G461</f>
        <v>2.8</v>
      </c>
      <c r="H460" s="18">
        <f t="shared" si="70"/>
        <v>2.8</v>
      </c>
      <c r="I460" s="19">
        <f>I461</f>
        <v>0</v>
      </c>
      <c r="J460" s="18">
        <f>J461</f>
        <v>2.8</v>
      </c>
    </row>
    <row r="461" spans="1:244" ht="71.25" customHeight="1" x14ac:dyDescent="0.2">
      <c r="A461" s="15" t="s">
        <v>23</v>
      </c>
      <c r="B461" s="15" t="s">
        <v>446</v>
      </c>
      <c r="C461" s="15" t="s">
        <v>16</v>
      </c>
      <c r="D461" s="15" t="s">
        <v>38</v>
      </c>
      <c r="E461" s="18">
        <f t="shared" si="71"/>
        <v>2.8</v>
      </c>
      <c r="F461" s="19"/>
      <c r="G461" s="18">
        <v>2.8</v>
      </c>
      <c r="H461" s="18">
        <f>I461+J461</f>
        <v>2.8</v>
      </c>
      <c r="I461" s="19"/>
      <c r="J461" s="18">
        <v>2.8</v>
      </c>
    </row>
    <row r="462" spans="1:244" ht="64.150000000000006" customHeight="1" x14ac:dyDescent="0.2">
      <c r="A462" s="36" t="s">
        <v>901</v>
      </c>
      <c r="B462" s="15" t="s">
        <v>447</v>
      </c>
      <c r="C462" s="15"/>
      <c r="D462" s="15"/>
      <c r="E462" s="18">
        <f t="shared" si="71"/>
        <v>1437</v>
      </c>
      <c r="F462" s="19">
        <f>F463+F464</f>
        <v>0</v>
      </c>
      <c r="G462" s="18">
        <f>G463+G464</f>
        <v>1437</v>
      </c>
      <c r="H462" s="18">
        <f t="shared" si="70"/>
        <v>1494</v>
      </c>
      <c r="I462" s="19">
        <f>I463+I464</f>
        <v>0</v>
      </c>
      <c r="J462" s="18">
        <f>J463+J464</f>
        <v>1494</v>
      </c>
    </row>
    <row r="463" spans="1:244" ht="69.75" customHeight="1" x14ac:dyDescent="0.2">
      <c r="A463" s="15" t="s">
        <v>23</v>
      </c>
      <c r="B463" s="15" t="s">
        <v>447</v>
      </c>
      <c r="C463" s="15" t="s">
        <v>16</v>
      </c>
      <c r="D463" s="15" t="s">
        <v>11</v>
      </c>
      <c r="E463" s="18">
        <f t="shared" si="71"/>
        <v>25</v>
      </c>
      <c r="F463" s="18"/>
      <c r="G463" s="18">
        <v>25</v>
      </c>
      <c r="H463" s="18">
        <f t="shared" si="70"/>
        <v>26</v>
      </c>
      <c r="I463" s="18"/>
      <c r="J463" s="18">
        <v>26</v>
      </c>
    </row>
    <row r="464" spans="1:244" ht="48" customHeight="1" x14ac:dyDescent="0.2">
      <c r="A464" s="36" t="s">
        <v>30</v>
      </c>
      <c r="B464" s="15" t="s">
        <v>447</v>
      </c>
      <c r="C464" s="15" t="s">
        <v>19</v>
      </c>
      <c r="D464" s="15" t="s">
        <v>11</v>
      </c>
      <c r="E464" s="18">
        <f t="shared" si="71"/>
        <v>1412</v>
      </c>
      <c r="F464" s="18"/>
      <c r="G464" s="18">
        <v>1412</v>
      </c>
      <c r="H464" s="18">
        <f t="shared" si="70"/>
        <v>1468</v>
      </c>
      <c r="I464" s="18"/>
      <c r="J464" s="18">
        <v>1468</v>
      </c>
    </row>
    <row r="465" spans="1:10" ht="116.45" customHeight="1" x14ac:dyDescent="0.2">
      <c r="A465" s="38" t="s">
        <v>448</v>
      </c>
      <c r="B465" s="11" t="s">
        <v>449</v>
      </c>
      <c r="C465" s="15"/>
      <c r="D465" s="15"/>
      <c r="E465" s="16">
        <f t="shared" si="71"/>
        <v>333</v>
      </c>
      <c r="F465" s="17">
        <f>F466</f>
        <v>0</v>
      </c>
      <c r="G465" s="16">
        <f>G466</f>
        <v>333</v>
      </c>
      <c r="H465" s="16">
        <f t="shared" si="70"/>
        <v>333</v>
      </c>
      <c r="I465" s="17">
        <f>I466</f>
        <v>0</v>
      </c>
      <c r="J465" s="16">
        <f>J466</f>
        <v>333</v>
      </c>
    </row>
    <row r="466" spans="1:10" ht="83.25" customHeight="1" x14ac:dyDescent="0.2">
      <c r="A466" s="36" t="s">
        <v>450</v>
      </c>
      <c r="B466" s="15" t="s">
        <v>451</v>
      </c>
      <c r="C466" s="15"/>
      <c r="D466" s="15"/>
      <c r="E466" s="18">
        <f t="shared" si="71"/>
        <v>333</v>
      </c>
      <c r="F466" s="19">
        <f>F467+F468</f>
        <v>0</v>
      </c>
      <c r="G466" s="18">
        <f>G467+G468</f>
        <v>333</v>
      </c>
      <c r="H466" s="18">
        <f t="shared" si="70"/>
        <v>333</v>
      </c>
      <c r="I466" s="19">
        <f>I467+I468</f>
        <v>0</v>
      </c>
      <c r="J466" s="18">
        <f>J467+J468</f>
        <v>333</v>
      </c>
    </row>
    <row r="467" spans="1:10" ht="71.25" customHeight="1" x14ac:dyDescent="0.2">
      <c r="A467" s="15" t="s">
        <v>23</v>
      </c>
      <c r="B467" s="15" t="s">
        <v>451</v>
      </c>
      <c r="C467" s="15" t="s">
        <v>16</v>
      </c>
      <c r="D467" s="15" t="s">
        <v>11</v>
      </c>
      <c r="E467" s="18">
        <f t="shared" si="71"/>
        <v>5</v>
      </c>
      <c r="F467" s="18"/>
      <c r="G467" s="18">
        <v>5</v>
      </c>
      <c r="H467" s="18">
        <f t="shared" si="70"/>
        <v>5</v>
      </c>
      <c r="I467" s="18"/>
      <c r="J467" s="18">
        <v>5</v>
      </c>
    </row>
    <row r="468" spans="1:10" ht="43.5" customHeight="1" x14ac:dyDescent="0.2">
      <c r="A468" s="36" t="s">
        <v>30</v>
      </c>
      <c r="B468" s="15" t="s">
        <v>451</v>
      </c>
      <c r="C468" s="15" t="s">
        <v>19</v>
      </c>
      <c r="D468" s="15" t="s">
        <v>11</v>
      </c>
      <c r="E468" s="18">
        <f t="shared" si="71"/>
        <v>328</v>
      </c>
      <c r="F468" s="18"/>
      <c r="G468" s="18">
        <v>328</v>
      </c>
      <c r="H468" s="18">
        <f t="shared" si="70"/>
        <v>328</v>
      </c>
      <c r="I468" s="18"/>
      <c r="J468" s="18">
        <v>328</v>
      </c>
    </row>
    <row r="469" spans="1:10" ht="205.9" customHeight="1" x14ac:dyDescent="0.2">
      <c r="A469" s="38" t="s">
        <v>589</v>
      </c>
      <c r="B469" s="11" t="s">
        <v>452</v>
      </c>
      <c r="C469" s="15"/>
      <c r="D469" s="15"/>
      <c r="E469" s="16">
        <f t="shared" si="71"/>
        <v>533</v>
      </c>
      <c r="F469" s="17">
        <f>F470</f>
        <v>0</v>
      </c>
      <c r="G469" s="16">
        <f>G470</f>
        <v>533</v>
      </c>
      <c r="H469" s="16">
        <f t="shared" si="70"/>
        <v>554</v>
      </c>
      <c r="I469" s="17">
        <f>I470</f>
        <v>0</v>
      </c>
      <c r="J469" s="16">
        <f>J470</f>
        <v>554</v>
      </c>
    </row>
    <row r="470" spans="1:10" ht="281.25" customHeight="1" x14ac:dyDescent="0.2">
      <c r="A470" s="36" t="s">
        <v>902</v>
      </c>
      <c r="B470" s="15" t="s">
        <v>453</v>
      </c>
      <c r="C470" s="15"/>
      <c r="D470" s="15"/>
      <c r="E470" s="18">
        <f t="shared" ref="E470:E517" si="72">F470+G470</f>
        <v>533</v>
      </c>
      <c r="F470" s="19">
        <f>F471+F472</f>
        <v>0</v>
      </c>
      <c r="G470" s="18">
        <f>G471+G472</f>
        <v>533</v>
      </c>
      <c r="H470" s="18">
        <f t="shared" si="70"/>
        <v>554</v>
      </c>
      <c r="I470" s="19">
        <f>I471+I472</f>
        <v>0</v>
      </c>
      <c r="J470" s="18">
        <f>J471+J472</f>
        <v>554</v>
      </c>
    </row>
    <row r="471" spans="1:10" ht="73.5" customHeight="1" x14ac:dyDescent="0.2">
      <c r="A471" s="15" t="s">
        <v>23</v>
      </c>
      <c r="B471" s="15" t="s">
        <v>453</v>
      </c>
      <c r="C471" s="15" t="s">
        <v>16</v>
      </c>
      <c r="D471" s="15" t="s">
        <v>11</v>
      </c>
      <c r="E471" s="18">
        <f t="shared" si="72"/>
        <v>8</v>
      </c>
      <c r="F471" s="18"/>
      <c r="G471" s="18">
        <v>8</v>
      </c>
      <c r="H471" s="18">
        <f t="shared" si="70"/>
        <v>8</v>
      </c>
      <c r="I471" s="18"/>
      <c r="J471" s="18">
        <v>8</v>
      </c>
    </row>
    <row r="472" spans="1:10" ht="45.75" customHeight="1" x14ac:dyDescent="0.2">
      <c r="A472" s="36" t="s">
        <v>30</v>
      </c>
      <c r="B472" s="15" t="s">
        <v>453</v>
      </c>
      <c r="C472" s="15" t="s">
        <v>19</v>
      </c>
      <c r="D472" s="15" t="s">
        <v>11</v>
      </c>
      <c r="E472" s="18">
        <f t="shared" si="72"/>
        <v>525</v>
      </c>
      <c r="F472" s="18"/>
      <c r="G472" s="18">
        <v>525</v>
      </c>
      <c r="H472" s="18">
        <f t="shared" si="70"/>
        <v>546</v>
      </c>
      <c r="I472" s="18"/>
      <c r="J472" s="18">
        <v>546</v>
      </c>
    </row>
    <row r="473" spans="1:10" ht="172.9" customHeight="1" x14ac:dyDescent="0.2">
      <c r="A473" s="38" t="s">
        <v>454</v>
      </c>
      <c r="B473" s="11" t="s">
        <v>455</v>
      </c>
      <c r="C473" s="15"/>
      <c r="D473" s="15"/>
      <c r="E473" s="16">
        <f t="shared" si="72"/>
        <v>40518.600000000006</v>
      </c>
      <c r="F473" s="16">
        <f>F476+F474</f>
        <v>0</v>
      </c>
      <c r="G473" s="16">
        <f>G476+G474</f>
        <v>40518.600000000006</v>
      </c>
      <c r="H473" s="16">
        <f t="shared" si="70"/>
        <v>40518.600000000006</v>
      </c>
      <c r="I473" s="16">
        <f>I476+I474</f>
        <v>0</v>
      </c>
      <c r="J473" s="16">
        <f>J476+J474</f>
        <v>40518.600000000006</v>
      </c>
    </row>
    <row r="474" spans="1:10" ht="90" customHeight="1" x14ac:dyDescent="0.2">
      <c r="A474" s="36" t="s">
        <v>960</v>
      </c>
      <c r="B474" s="15" t="s">
        <v>961</v>
      </c>
      <c r="C474" s="15"/>
      <c r="D474" s="15"/>
      <c r="E474" s="18">
        <f t="shared" si="72"/>
        <v>1277</v>
      </c>
      <c r="F474" s="19">
        <f>F475</f>
        <v>0</v>
      </c>
      <c r="G474" s="19">
        <f>G475</f>
        <v>1277</v>
      </c>
      <c r="H474" s="18">
        <f t="shared" si="70"/>
        <v>1277</v>
      </c>
      <c r="I474" s="19">
        <f>I475</f>
        <v>0</v>
      </c>
      <c r="J474" s="19">
        <f>J475</f>
        <v>1277</v>
      </c>
    </row>
    <row r="475" spans="1:10" ht="99.75" customHeight="1" x14ac:dyDescent="0.2">
      <c r="A475" s="15" t="s">
        <v>23</v>
      </c>
      <c r="B475" s="15" t="s">
        <v>961</v>
      </c>
      <c r="C475" s="15" t="s">
        <v>16</v>
      </c>
      <c r="D475" s="15" t="s">
        <v>11</v>
      </c>
      <c r="E475" s="18">
        <f t="shared" si="72"/>
        <v>1277</v>
      </c>
      <c r="F475" s="19"/>
      <c r="G475" s="19">
        <v>1277</v>
      </c>
      <c r="H475" s="18">
        <f t="shared" si="70"/>
        <v>1277</v>
      </c>
      <c r="I475" s="19"/>
      <c r="J475" s="19">
        <v>1277</v>
      </c>
    </row>
    <row r="476" spans="1:10" ht="138" customHeight="1" x14ac:dyDescent="0.2">
      <c r="A476" s="36" t="s">
        <v>924</v>
      </c>
      <c r="B476" s="15" t="s">
        <v>927</v>
      </c>
      <c r="C476" s="15"/>
      <c r="D476" s="15"/>
      <c r="E476" s="18">
        <f t="shared" si="72"/>
        <v>39241.600000000006</v>
      </c>
      <c r="F476" s="19">
        <f>F477+F478</f>
        <v>0</v>
      </c>
      <c r="G476" s="19">
        <f>G477+G478</f>
        <v>39241.600000000006</v>
      </c>
      <c r="H476" s="18">
        <f t="shared" si="70"/>
        <v>39241.600000000006</v>
      </c>
      <c r="I476" s="19">
        <f>I477+I478</f>
        <v>0</v>
      </c>
      <c r="J476" s="19">
        <f>J477+J478</f>
        <v>39241.600000000006</v>
      </c>
    </row>
    <row r="477" spans="1:10" ht="70.5" customHeight="1" x14ac:dyDescent="0.2">
      <c r="A477" s="15" t="s">
        <v>23</v>
      </c>
      <c r="B477" s="15" t="s">
        <v>927</v>
      </c>
      <c r="C477" s="15" t="s">
        <v>16</v>
      </c>
      <c r="D477" s="15" t="s">
        <v>11</v>
      </c>
      <c r="E477" s="18">
        <f t="shared" si="72"/>
        <v>713.20000000000437</v>
      </c>
      <c r="F477" s="17"/>
      <c r="G477" s="18">
        <f>9858.7+29382.9-38528.4</f>
        <v>713.20000000000437</v>
      </c>
      <c r="H477" s="18">
        <f t="shared" si="70"/>
        <v>713.20000000000437</v>
      </c>
      <c r="I477" s="18"/>
      <c r="J477" s="18">
        <f>9858.7+29382.9-38528.4</f>
        <v>713.20000000000437</v>
      </c>
    </row>
    <row r="478" spans="1:10" ht="70.5" customHeight="1" x14ac:dyDescent="0.2">
      <c r="A478" s="36" t="s">
        <v>30</v>
      </c>
      <c r="B478" s="15" t="s">
        <v>927</v>
      </c>
      <c r="C478" s="15" t="s">
        <v>19</v>
      </c>
      <c r="D478" s="15" t="s">
        <v>11</v>
      </c>
      <c r="E478" s="18">
        <f t="shared" si="72"/>
        <v>38528.400000000001</v>
      </c>
      <c r="F478" s="17"/>
      <c r="G478" s="18">
        <f>38528.4</f>
        <v>38528.400000000001</v>
      </c>
      <c r="H478" s="18">
        <f t="shared" si="70"/>
        <v>38528.400000000001</v>
      </c>
      <c r="I478" s="19"/>
      <c r="J478" s="18">
        <f>38528.4</f>
        <v>38528.400000000001</v>
      </c>
    </row>
    <row r="479" spans="1:10" ht="139.15" customHeight="1" x14ac:dyDescent="0.2">
      <c r="A479" s="38" t="s">
        <v>457</v>
      </c>
      <c r="B479" s="11" t="s">
        <v>458</v>
      </c>
      <c r="C479" s="15"/>
      <c r="D479" s="15"/>
      <c r="E479" s="16">
        <f t="shared" si="72"/>
        <v>13731</v>
      </c>
      <c r="F479" s="17">
        <f>F480</f>
        <v>0</v>
      </c>
      <c r="G479" s="16">
        <f>G480</f>
        <v>13731</v>
      </c>
      <c r="H479" s="16">
        <f t="shared" si="70"/>
        <v>14656</v>
      </c>
      <c r="I479" s="17">
        <f>I480</f>
        <v>0</v>
      </c>
      <c r="J479" s="16">
        <f>J480</f>
        <v>14656</v>
      </c>
    </row>
    <row r="480" spans="1:10" ht="149.25" customHeight="1" x14ac:dyDescent="0.2">
      <c r="A480" s="36" t="s">
        <v>459</v>
      </c>
      <c r="B480" s="15" t="s">
        <v>460</v>
      </c>
      <c r="C480" s="15"/>
      <c r="D480" s="15"/>
      <c r="E480" s="18">
        <f t="shared" si="72"/>
        <v>13731</v>
      </c>
      <c r="F480" s="19">
        <f>F481+F482</f>
        <v>0</v>
      </c>
      <c r="G480" s="18">
        <f>G481+G482</f>
        <v>13731</v>
      </c>
      <c r="H480" s="18">
        <f t="shared" si="70"/>
        <v>14656</v>
      </c>
      <c r="I480" s="19">
        <f>I481+I482</f>
        <v>0</v>
      </c>
      <c r="J480" s="18">
        <f>J481+J482</f>
        <v>14656</v>
      </c>
    </row>
    <row r="481" spans="1:10" ht="67.5" customHeight="1" x14ac:dyDescent="0.2">
      <c r="A481" s="15" t="s">
        <v>23</v>
      </c>
      <c r="B481" s="15" t="s">
        <v>460</v>
      </c>
      <c r="C481" s="15" t="s">
        <v>16</v>
      </c>
      <c r="D481" s="15" t="s">
        <v>8</v>
      </c>
      <c r="E481" s="18">
        <f t="shared" si="72"/>
        <v>203</v>
      </c>
      <c r="F481" s="18"/>
      <c r="G481" s="18">
        <v>203</v>
      </c>
      <c r="H481" s="18">
        <f t="shared" si="70"/>
        <v>217</v>
      </c>
      <c r="I481" s="18"/>
      <c r="J481" s="18">
        <v>217</v>
      </c>
    </row>
    <row r="482" spans="1:10" ht="46.5" customHeight="1" x14ac:dyDescent="0.2">
      <c r="A482" s="36" t="s">
        <v>30</v>
      </c>
      <c r="B482" s="15" t="s">
        <v>460</v>
      </c>
      <c r="C482" s="15" t="s">
        <v>19</v>
      </c>
      <c r="D482" s="15" t="s">
        <v>8</v>
      </c>
      <c r="E482" s="18">
        <f t="shared" si="72"/>
        <v>13528</v>
      </c>
      <c r="F482" s="18"/>
      <c r="G482" s="18">
        <v>13528</v>
      </c>
      <c r="H482" s="18">
        <f t="shared" si="70"/>
        <v>14439</v>
      </c>
      <c r="I482" s="18"/>
      <c r="J482" s="18">
        <v>14439</v>
      </c>
    </row>
    <row r="483" spans="1:10" ht="110.25" customHeight="1" x14ac:dyDescent="0.2">
      <c r="A483" s="38" t="s">
        <v>461</v>
      </c>
      <c r="B483" s="11" t="s">
        <v>462</v>
      </c>
      <c r="C483" s="15"/>
      <c r="D483" s="15"/>
      <c r="E483" s="16">
        <f t="shared" si="72"/>
        <v>11038</v>
      </c>
      <c r="F483" s="17">
        <f>F484</f>
        <v>0</v>
      </c>
      <c r="G483" s="16">
        <f>G484</f>
        <v>11038</v>
      </c>
      <c r="H483" s="16">
        <f t="shared" si="70"/>
        <v>11440</v>
      </c>
      <c r="I483" s="17">
        <f>I484</f>
        <v>0</v>
      </c>
      <c r="J483" s="16">
        <f>J484</f>
        <v>11440</v>
      </c>
    </row>
    <row r="484" spans="1:10" ht="136.5" customHeight="1" x14ac:dyDescent="0.2">
      <c r="A484" s="36" t="s">
        <v>463</v>
      </c>
      <c r="B484" s="15" t="s">
        <v>464</v>
      </c>
      <c r="C484" s="15"/>
      <c r="D484" s="15"/>
      <c r="E484" s="18">
        <f t="shared" si="72"/>
        <v>11038</v>
      </c>
      <c r="F484" s="19">
        <f>F485+F486</f>
        <v>0</v>
      </c>
      <c r="G484" s="18">
        <f>G485+G486</f>
        <v>11038</v>
      </c>
      <c r="H484" s="18">
        <f t="shared" si="70"/>
        <v>11440</v>
      </c>
      <c r="I484" s="19">
        <f>I485+I486</f>
        <v>0</v>
      </c>
      <c r="J484" s="18">
        <f>J485+J486</f>
        <v>11440</v>
      </c>
    </row>
    <row r="485" spans="1:10" ht="69" customHeight="1" x14ac:dyDescent="0.2">
      <c r="A485" s="15" t="s">
        <v>23</v>
      </c>
      <c r="B485" s="15" t="s">
        <v>464</v>
      </c>
      <c r="C485" s="15" t="s">
        <v>16</v>
      </c>
      <c r="D485" s="15" t="s">
        <v>11</v>
      </c>
      <c r="E485" s="18">
        <f t="shared" si="72"/>
        <v>163</v>
      </c>
      <c r="F485" s="18"/>
      <c r="G485" s="18">
        <v>163</v>
      </c>
      <c r="H485" s="18">
        <f t="shared" si="70"/>
        <v>169</v>
      </c>
      <c r="I485" s="18"/>
      <c r="J485" s="18">
        <v>169</v>
      </c>
    </row>
    <row r="486" spans="1:10" ht="51" customHeight="1" x14ac:dyDescent="0.2">
      <c r="A486" s="36" t="s">
        <v>30</v>
      </c>
      <c r="B486" s="15" t="s">
        <v>464</v>
      </c>
      <c r="C486" s="15" t="s">
        <v>19</v>
      </c>
      <c r="D486" s="15" t="s">
        <v>11</v>
      </c>
      <c r="E486" s="18">
        <f t="shared" si="72"/>
        <v>10875</v>
      </c>
      <c r="F486" s="18"/>
      <c r="G486" s="18">
        <v>10875</v>
      </c>
      <c r="H486" s="18">
        <f t="shared" si="70"/>
        <v>11271</v>
      </c>
      <c r="I486" s="18"/>
      <c r="J486" s="18">
        <v>11271</v>
      </c>
    </row>
    <row r="487" spans="1:10" ht="207.6" customHeight="1" x14ac:dyDescent="0.2">
      <c r="A487" s="11" t="s">
        <v>602</v>
      </c>
      <c r="B487" s="11" t="s">
        <v>603</v>
      </c>
      <c r="C487" s="15"/>
      <c r="D487" s="11"/>
      <c r="E487" s="16">
        <f t="shared" si="72"/>
        <v>8278</v>
      </c>
      <c r="F487" s="17">
        <f>F488</f>
        <v>0</v>
      </c>
      <c r="G487" s="16">
        <f>G488+G491</f>
        <v>8278</v>
      </c>
      <c r="H487" s="16">
        <f t="shared" si="70"/>
        <v>8608</v>
      </c>
      <c r="I487" s="17">
        <f>I488</f>
        <v>0</v>
      </c>
      <c r="J487" s="16">
        <f>J488+J491</f>
        <v>8608</v>
      </c>
    </row>
    <row r="488" spans="1:10" ht="100.5" customHeight="1" x14ac:dyDescent="0.2">
      <c r="A488" s="15" t="s">
        <v>651</v>
      </c>
      <c r="B488" s="15" t="s">
        <v>928</v>
      </c>
      <c r="C488" s="15"/>
      <c r="D488" s="15"/>
      <c r="E488" s="18">
        <f t="shared" si="72"/>
        <v>4331</v>
      </c>
      <c r="F488" s="19">
        <f>F489+F490</f>
        <v>0</v>
      </c>
      <c r="G488" s="18">
        <f>G489+G490</f>
        <v>4331</v>
      </c>
      <c r="H488" s="18">
        <f t="shared" si="70"/>
        <v>4661</v>
      </c>
      <c r="I488" s="19">
        <f>I489+I490</f>
        <v>0</v>
      </c>
      <c r="J488" s="18">
        <f>J489+J490</f>
        <v>4661</v>
      </c>
    </row>
    <row r="489" spans="1:10" ht="72" customHeight="1" x14ac:dyDescent="0.2">
      <c r="A489" s="15" t="s">
        <v>23</v>
      </c>
      <c r="B489" s="15" t="s">
        <v>928</v>
      </c>
      <c r="C489" s="15" t="s">
        <v>16</v>
      </c>
      <c r="D489" s="15" t="s">
        <v>11</v>
      </c>
      <c r="E489" s="18">
        <f t="shared" si="72"/>
        <v>123</v>
      </c>
      <c r="F489" s="18"/>
      <c r="G489" s="18">
        <v>123</v>
      </c>
      <c r="H489" s="18">
        <f t="shared" si="70"/>
        <v>128</v>
      </c>
      <c r="I489" s="18"/>
      <c r="J489" s="18">
        <v>128</v>
      </c>
    </row>
    <row r="490" spans="1:10" ht="58.5" customHeight="1" x14ac:dyDescent="0.2">
      <c r="A490" s="36" t="s">
        <v>30</v>
      </c>
      <c r="B490" s="15" t="s">
        <v>928</v>
      </c>
      <c r="C490" s="15" t="s">
        <v>19</v>
      </c>
      <c r="D490" s="15" t="s">
        <v>11</v>
      </c>
      <c r="E490" s="18">
        <f t="shared" si="72"/>
        <v>4208</v>
      </c>
      <c r="F490" s="18"/>
      <c r="G490" s="18">
        <v>4208</v>
      </c>
      <c r="H490" s="18">
        <f t="shared" si="70"/>
        <v>4533</v>
      </c>
      <c r="I490" s="18"/>
      <c r="J490" s="18">
        <v>4533</v>
      </c>
    </row>
    <row r="491" spans="1:10" ht="93.75" customHeight="1" x14ac:dyDescent="0.2">
      <c r="A491" s="15" t="s">
        <v>651</v>
      </c>
      <c r="B491" s="15" t="s">
        <v>634</v>
      </c>
      <c r="C491" s="15"/>
      <c r="D491" s="15"/>
      <c r="E491" s="18">
        <f t="shared" si="72"/>
        <v>3947</v>
      </c>
      <c r="F491" s="18"/>
      <c r="G491" s="18">
        <f>G492</f>
        <v>3947</v>
      </c>
      <c r="H491" s="18">
        <f t="shared" si="70"/>
        <v>3947</v>
      </c>
      <c r="I491" s="18"/>
      <c r="J491" s="18">
        <f>J492</f>
        <v>3947</v>
      </c>
    </row>
    <row r="492" spans="1:10" ht="58.5" customHeight="1" x14ac:dyDescent="0.2">
      <c r="A492" s="36" t="s">
        <v>30</v>
      </c>
      <c r="B492" s="15" t="s">
        <v>634</v>
      </c>
      <c r="C492" s="15" t="s">
        <v>19</v>
      </c>
      <c r="D492" s="15" t="s">
        <v>11</v>
      </c>
      <c r="E492" s="18">
        <f t="shared" ref="E492" si="73">F492+G492</f>
        <v>3947</v>
      </c>
      <c r="F492" s="18"/>
      <c r="G492" s="18">
        <v>3947</v>
      </c>
      <c r="H492" s="18">
        <f>I492+J492</f>
        <v>3947</v>
      </c>
      <c r="I492" s="18"/>
      <c r="J492" s="18">
        <v>3947</v>
      </c>
    </row>
    <row r="493" spans="1:10" ht="254.45" customHeight="1" x14ac:dyDescent="0.2">
      <c r="A493" s="38" t="s">
        <v>635</v>
      </c>
      <c r="B493" s="11" t="s">
        <v>637</v>
      </c>
      <c r="C493" s="15"/>
      <c r="D493" s="15"/>
      <c r="E493" s="16">
        <f t="shared" si="72"/>
        <v>9000</v>
      </c>
      <c r="F493" s="16">
        <f>F494</f>
        <v>9000</v>
      </c>
      <c r="G493" s="16">
        <f>G494</f>
        <v>0</v>
      </c>
      <c r="H493" s="16">
        <f t="shared" si="70"/>
        <v>9500</v>
      </c>
      <c r="I493" s="16">
        <f>I494</f>
        <v>9500</v>
      </c>
      <c r="J493" s="16">
        <f>J494</f>
        <v>0</v>
      </c>
    </row>
    <row r="494" spans="1:10" ht="214.5" customHeight="1" x14ac:dyDescent="0.2">
      <c r="A494" s="36" t="s">
        <v>636</v>
      </c>
      <c r="B494" s="15" t="s">
        <v>638</v>
      </c>
      <c r="C494" s="15"/>
      <c r="D494" s="15"/>
      <c r="E494" s="18">
        <f t="shared" si="72"/>
        <v>9000</v>
      </c>
      <c r="F494" s="18">
        <f>F495</f>
        <v>9000</v>
      </c>
      <c r="G494" s="18">
        <f>G495</f>
        <v>0</v>
      </c>
      <c r="H494" s="18">
        <f t="shared" si="70"/>
        <v>9500</v>
      </c>
      <c r="I494" s="18">
        <f>I495</f>
        <v>9500</v>
      </c>
      <c r="J494" s="18">
        <f>J495</f>
        <v>0</v>
      </c>
    </row>
    <row r="495" spans="1:10" ht="55.5" customHeight="1" x14ac:dyDescent="0.2">
      <c r="A495" s="36" t="s">
        <v>30</v>
      </c>
      <c r="B495" s="15" t="s">
        <v>638</v>
      </c>
      <c r="C495" s="15" t="s">
        <v>19</v>
      </c>
      <c r="D495" s="15" t="s">
        <v>11</v>
      </c>
      <c r="E495" s="18">
        <f t="shared" si="72"/>
        <v>9000</v>
      </c>
      <c r="F495" s="18">
        <f>10000-1000</f>
        <v>9000</v>
      </c>
      <c r="G495" s="18"/>
      <c r="H495" s="18">
        <f>I495+J495</f>
        <v>9500</v>
      </c>
      <c r="I495" s="18">
        <f>10000-500</f>
        <v>9500</v>
      </c>
      <c r="J495" s="18"/>
    </row>
    <row r="496" spans="1:10" ht="129.75" customHeight="1" x14ac:dyDescent="0.2">
      <c r="A496" s="38" t="s">
        <v>956</v>
      </c>
      <c r="B496" s="11" t="s">
        <v>958</v>
      </c>
      <c r="C496" s="11"/>
      <c r="D496" s="11"/>
      <c r="E496" s="16">
        <f t="shared" si="72"/>
        <v>265570</v>
      </c>
      <c r="F496" s="16">
        <f>F497</f>
        <v>0</v>
      </c>
      <c r="G496" s="16">
        <f>G497</f>
        <v>265570</v>
      </c>
      <c r="H496" s="16">
        <f t="shared" ref="H496:H499" si="74">I496+J496</f>
        <v>264526.3</v>
      </c>
      <c r="I496" s="16">
        <f>I497</f>
        <v>0</v>
      </c>
      <c r="J496" s="16">
        <f>J497</f>
        <v>264526.3</v>
      </c>
    </row>
    <row r="497" spans="1:10" ht="111" customHeight="1" x14ac:dyDescent="0.2">
      <c r="A497" s="36" t="s">
        <v>957</v>
      </c>
      <c r="B497" s="15" t="s">
        <v>959</v>
      </c>
      <c r="C497" s="15"/>
      <c r="D497" s="15"/>
      <c r="E497" s="18">
        <f t="shared" si="72"/>
        <v>265570</v>
      </c>
      <c r="F497" s="18">
        <f>F498+F499</f>
        <v>0</v>
      </c>
      <c r="G497" s="18">
        <f>G498+G499</f>
        <v>265570</v>
      </c>
      <c r="H497" s="18">
        <f t="shared" si="74"/>
        <v>264526.3</v>
      </c>
      <c r="I497" s="18">
        <f>I498+I499</f>
        <v>0</v>
      </c>
      <c r="J497" s="18">
        <f>J498+J499</f>
        <v>264526.3</v>
      </c>
    </row>
    <row r="498" spans="1:10" ht="63.75" customHeight="1" x14ac:dyDescent="0.2">
      <c r="A498" s="15" t="s">
        <v>23</v>
      </c>
      <c r="B498" s="15" t="s">
        <v>959</v>
      </c>
      <c r="C498" s="15" t="s">
        <v>16</v>
      </c>
      <c r="D498" s="15" t="s">
        <v>8</v>
      </c>
      <c r="E498" s="18">
        <f t="shared" si="72"/>
        <v>16688.3</v>
      </c>
      <c r="F498" s="18"/>
      <c r="G498" s="18">
        <f>38670-21981.7</f>
        <v>16688.3</v>
      </c>
      <c r="H498" s="18">
        <f t="shared" si="74"/>
        <v>16444.3</v>
      </c>
      <c r="I498" s="18"/>
      <c r="J498" s="18">
        <f>38947.5-22503.2</f>
        <v>16444.3</v>
      </c>
    </row>
    <row r="499" spans="1:10" ht="55.5" customHeight="1" x14ac:dyDescent="0.2">
      <c r="A499" s="36" t="s">
        <v>30</v>
      </c>
      <c r="B499" s="15" t="s">
        <v>959</v>
      </c>
      <c r="C499" s="15" t="s">
        <v>19</v>
      </c>
      <c r="D499" s="15" t="s">
        <v>8</v>
      </c>
      <c r="E499" s="18">
        <f t="shared" si="72"/>
        <v>248881.7</v>
      </c>
      <c r="F499" s="18"/>
      <c r="G499" s="18">
        <f>226900+21981.7</f>
        <v>248881.7</v>
      </c>
      <c r="H499" s="18">
        <f t="shared" si="74"/>
        <v>248082</v>
      </c>
      <c r="I499" s="18"/>
      <c r="J499" s="18">
        <f>225578.8+22503.2</f>
        <v>248082</v>
      </c>
    </row>
    <row r="500" spans="1:10" ht="89.25" customHeight="1" x14ac:dyDescent="0.2">
      <c r="A500" s="38" t="s">
        <v>798</v>
      </c>
      <c r="B500" s="11" t="s">
        <v>800</v>
      </c>
      <c r="C500" s="15"/>
      <c r="D500" s="15"/>
      <c r="E500" s="16">
        <f t="shared" si="72"/>
        <v>136948.70000000001</v>
      </c>
      <c r="F500" s="16">
        <f>F501</f>
        <v>0</v>
      </c>
      <c r="G500" s="16">
        <f>G501</f>
        <v>136948.70000000001</v>
      </c>
      <c r="H500" s="16">
        <f t="shared" si="70"/>
        <v>141754.59999999998</v>
      </c>
      <c r="I500" s="16">
        <f>I501</f>
        <v>0</v>
      </c>
      <c r="J500" s="16">
        <f>J501</f>
        <v>141754.59999999998</v>
      </c>
    </row>
    <row r="501" spans="1:10" ht="135.75" customHeight="1" x14ac:dyDescent="0.2">
      <c r="A501" s="37" t="s">
        <v>799</v>
      </c>
      <c r="B501" s="15" t="s">
        <v>801</v>
      </c>
      <c r="C501" s="15"/>
      <c r="D501" s="15"/>
      <c r="E501" s="18">
        <f t="shared" si="72"/>
        <v>136948.70000000001</v>
      </c>
      <c r="F501" s="18">
        <f>F503+F502</f>
        <v>0</v>
      </c>
      <c r="G501" s="18">
        <f>G503+G502</f>
        <v>136948.70000000001</v>
      </c>
      <c r="H501" s="18">
        <f t="shared" si="70"/>
        <v>141754.59999999998</v>
      </c>
      <c r="I501" s="18">
        <f>I503+I502</f>
        <v>0</v>
      </c>
      <c r="J501" s="18">
        <f>J503+J502</f>
        <v>141754.59999999998</v>
      </c>
    </row>
    <row r="502" spans="1:10" ht="76.5" customHeight="1" x14ac:dyDescent="0.2">
      <c r="A502" s="15" t="s">
        <v>23</v>
      </c>
      <c r="B502" s="15" t="s">
        <v>801</v>
      </c>
      <c r="C502" s="15" t="s">
        <v>16</v>
      </c>
      <c r="D502" s="15" t="s">
        <v>8</v>
      </c>
      <c r="E502" s="18">
        <f t="shared" si="72"/>
        <v>2023</v>
      </c>
      <c r="F502" s="18"/>
      <c r="G502" s="18">
        <v>2023</v>
      </c>
      <c r="H502" s="18">
        <f t="shared" si="70"/>
        <v>2094.8000000000002</v>
      </c>
      <c r="I502" s="18"/>
      <c r="J502" s="18">
        <v>2094.8000000000002</v>
      </c>
    </row>
    <row r="503" spans="1:10" ht="57.75" customHeight="1" x14ac:dyDescent="0.2">
      <c r="A503" s="36" t="s">
        <v>30</v>
      </c>
      <c r="B503" s="15" t="s">
        <v>801</v>
      </c>
      <c r="C503" s="15" t="s">
        <v>19</v>
      </c>
      <c r="D503" s="15" t="s">
        <v>8</v>
      </c>
      <c r="E503" s="18">
        <f t="shared" si="72"/>
        <v>134925.70000000001</v>
      </c>
      <c r="F503" s="18"/>
      <c r="G503" s="18">
        <v>134925.70000000001</v>
      </c>
      <c r="H503" s="18">
        <f t="shared" si="70"/>
        <v>139659.79999999999</v>
      </c>
      <c r="I503" s="18"/>
      <c r="J503" s="18">
        <v>139659.79999999999</v>
      </c>
    </row>
    <row r="504" spans="1:10" ht="91.9" customHeight="1" x14ac:dyDescent="0.2">
      <c r="A504" s="35" t="s">
        <v>465</v>
      </c>
      <c r="B504" s="11" t="s">
        <v>466</v>
      </c>
      <c r="C504" s="15"/>
      <c r="D504" s="15"/>
      <c r="E504" s="16">
        <f t="shared" si="72"/>
        <v>97305</v>
      </c>
      <c r="F504" s="17">
        <f>F505+F512+F517</f>
        <v>2482</v>
      </c>
      <c r="G504" s="16">
        <f>G505+G512+G517</f>
        <v>94823</v>
      </c>
      <c r="H504" s="16">
        <f t="shared" si="70"/>
        <v>103368</v>
      </c>
      <c r="I504" s="17">
        <f>I505+I512+I517</f>
        <v>2486</v>
      </c>
      <c r="J504" s="16">
        <f>J505+J512+J517</f>
        <v>100882</v>
      </c>
    </row>
    <row r="505" spans="1:10" ht="141.6" customHeight="1" x14ac:dyDescent="0.2">
      <c r="A505" s="35" t="s">
        <v>467</v>
      </c>
      <c r="B505" s="11" t="s">
        <v>468</v>
      </c>
      <c r="C505" s="15"/>
      <c r="D505" s="15"/>
      <c r="E505" s="16">
        <f t="shared" si="72"/>
        <v>1930</v>
      </c>
      <c r="F505" s="16">
        <f>F506+F508+F510</f>
        <v>1930</v>
      </c>
      <c r="G505" s="16">
        <f>G506+G508+G510</f>
        <v>0</v>
      </c>
      <c r="H505" s="16">
        <f t="shared" si="70"/>
        <v>1930</v>
      </c>
      <c r="I505" s="16">
        <f>I506+I508+I510</f>
        <v>1930</v>
      </c>
      <c r="J505" s="16">
        <f>J506+J508+J510</f>
        <v>0</v>
      </c>
    </row>
    <row r="506" spans="1:10" ht="84.75" customHeight="1" x14ac:dyDescent="0.2">
      <c r="A506" s="36" t="s">
        <v>390</v>
      </c>
      <c r="B506" s="15" t="s">
        <v>470</v>
      </c>
      <c r="C506" s="15"/>
      <c r="D506" s="15"/>
      <c r="E506" s="18">
        <f t="shared" si="72"/>
        <v>558</v>
      </c>
      <c r="F506" s="30">
        <f>F507</f>
        <v>558</v>
      </c>
      <c r="G506" s="31"/>
      <c r="H506" s="18">
        <f t="shared" si="70"/>
        <v>558</v>
      </c>
      <c r="I506" s="30">
        <f>I507</f>
        <v>558</v>
      </c>
      <c r="J506" s="31"/>
    </row>
    <row r="507" spans="1:10" ht="71.25" customHeight="1" x14ac:dyDescent="0.2">
      <c r="A507" s="15" t="s">
        <v>23</v>
      </c>
      <c r="B507" s="15" t="s">
        <v>470</v>
      </c>
      <c r="C507" s="15" t="s">
        <v>16</v>
      </c>
      <c r="D507" s="15" t="s">
        <v>11</v>
      </c>
      <c r="E507" s="18">
        <f t="shared" si="72"/>
        <v>558</v>
      </c>
      <c r="F507" s="18">
        <v>558</v>
      </c>
      <c r="G507" s="18"/>
      <c r="H507" s="18">
        <f>I507+J507</f>
        <v>558</v>
      </c>
      <c r="I507" s="18">
        <v>558</v>
      </c>
      <c r="J507" s="18"/>
    </row>
    <row r="508" spans="1:10" ht="134.25" customHeight="1" x14ac:dyDescent="0.2">
      <c r="A508" s="36" t="s">
        <v>606</v>
      </c>
      <c r="B508" s="15" t="s">
        <v>471</v>
      </c>
      <c r="C508" s="15"/>
      <c r="D508" s="15"/>
      <c r="E508" s="18">
        <f t="shared" si="72"/>
        <v>1361</v>
      </c>
      <c r="F508" s="19">
        <f>F509</f>
        <v>1361</v>
      </c>
      <c r="G508" s="18">
        <f>G509</f>
        <v>0</v>
      </c>
      <c r="H508" s="18">
        <f t="shared" si="70"/>
        <v>1361</v>
      </c>
      <c r="I508" s="19">
        <f>I509</f>
        <v>1361</v>
      </c>
      <c r="J508" s="18">
        <f>J509</f>
        <v>0</v>
      </c>
    </row>
    <row r="509" spans="1:10" ht="54" customHeight="1" x14ac:dyDescent="0.2">
      <c r="A509" s="36" t="s">
        <v>30</v>
      </c>
      <c r="B509" s="15" t="s">
        <v>471</v>
      </c>
      <c r="C509" s="15" t="s">
        <v>19</v>
      </c>
      <c r="D509" s="15" t="s">
        <v>11</v>
      </c>
      <c r="E509" s="18">
        <f t="shared" si="72"/>
        <v>1361</v>
      </c>
      <c r="F509" s="18">
        <v>1361</v>
      </c>
      <c r="G509" s="18"/>
      <c r="H509" s="18">
        <f>I509+J509</f>
        <v>1361</v>
      </c>
      <c r="I509" s="18">
        <v>1361</v>
      </c>
      <c r="J509" s="18"/>
    </row>
    <row r="510" spans="1:10" ht="68.25" customHeight="1" x14ac:dyDescent="0.2">
      <c r="A510" s="36" t="s">
        <v>472</v>
      </c>
      <c r="B510" s="15" t="s">
        <v>473</v>
      </c>
      <c r="C510" s="15"/>
      <c r="D510" s="15"/>
      <c r="E510" s="18">
        <f t="shared" si="72"/>
        <v>11</v>
      </c>
      <c r="F510" s="19">
        <f>F511</f>
        <v>11</v>
      </c>
      <c r="G510" s="18">
        <f>G511</f>
        <v>0</v>
      </c>
      <c r="H510" s="18">
        <f t="shared" si="70"/>
        <v>11</v>
      </c>
      <c r="I510" s="19">
        <f>I511</f>
        <v>11</v>
      </c>
      <c r="J510" s="18">
        <f>J511</f>
        <v>0</v>
      </c>
    </row>
    <row r="511" spans="1:10" ht="68.25" customHeight="1" x14ac:dyDescent="0.2">
      <c r="A511" s="15" t="s">
        <v>23</v>
      </c>
      <c r="B511" s="15" t="s">
        <v>473</v>
      </c>
      <c r="C511" s="15" t="s">
        <v>16</v>
      </c>
      <c r="D511" s="15" t="s">
        <v>11</v>
      </c>
      <c r="E511" s="18">
        <f t="shared" si="72"/>
        <v>11</v>
      </c>
      <c r="F511" s="18">
        <v>11</v>
      </c>
      <c r="G511" s="18"/>
      <c r="H511" s="18">
        <f>I511+J511</f>
        <v>11</v>
      </c>
      <c r="I511" s="18">
        <v>11</v>
      </c>
      <c r="J511" s="18"/>
    </row>
    <row r="512" spans="1:10" ht="71.45" customHeight="1" x14ac:dyDescent="0.2">
      <c r="A512" s="11" t="s">
        <v>474</v>
      </c>
      <c r="B512" s="11" t="s">
        <v>475</v>
      </c>
      <c r="C512" s="15"/>
      <c r="D512" s="15"/>
      <c r="E512" s="16">
        <f t="shared" si="72"/>
        <v>94823</v>
      </c>
      <c r="F512" s="16">
        <f>F513+F515</f>
        <v>0</v>
      </c>
      <c r="G512" s="16">
        <f>G513+G515</f>
        <v>94823</v>
      </c>
      <c r="H512" s="16">
        <f t="shared" si="70"/>
        <v>100882</v>
      </c>
      <c r="I512" s="16">
        <f>I513+I515</f>
        <v>0</v>
      </c>
      <c r="J512" s="16">
        <f>J513+J515</f>
        <v>100882</v>
      </c>
    </row>
    <row r="513" spans="1:10" ht="83.25" customHeight="1" x14ac:dyDescent="0.2">
      <c r="A513" s="36" t="s">
        <v>476</v>
      </c>
      <c r="B513" s="15" t="s">
        <v>477</v>
      </c>
      <c r="C513" s="15"/>
      <c r="D513" s="15"/>
      <c r="E513" s="18">
        <f t="shared" si="72"/>
        <v>94688</v>
      </c>
      <c r="F513" s="18">
        <f>F514</f>
        <v>0</v>
      </c>
      <c r="G513" s="18">
        <f>G514</f>
        <v>94688</v>
      </c>
      <c r="H513" s="18">
        <f t="shared" si="70"/>
        <v>100747</v>
      </c>
      <c r="I513" s="18">
        <f>I514</f>
        <v>0</v>
      </c>
      <c r="J513" s="18">
        <f>J514</f>
        <v>100747</v>
      </c>
    </row>
    <row r="514" spans="1:10" ht="100.5" customHeight="1" x14ac:dyDescent="0.2">
      <c r="A514" s="15" t="s">
        <v>21</v>
      </c>
      <c r="B514" s="15" t="s">
        <v>477</v>
      </c>
      <c r="C514" s="15" t="s">
        <v>17</v>
      </c>
      <c r="D514" s="15" t="s">
        <v>469</v>
      </c>
      <c r="E514" s="18">
        <f t="shared" si="72"/>
        <v>94688</v>
      </c>
      <c r="F514" s="18"/>
      <c r="G514" s="18">
        <f>95790-1102</f>
        <v>94688</v>
      </c>
      <c r="H514" s="18">
        <f>I514+J514</f>
        <v>100747</v>
      </c>
      <c r="I514" s="18"/>
      <c r="J514" s="18">
        <f>101927-1180</f>
        <v>100747</v>
      </c>
    </row>
    <row r="515" spans="1:10" ht="157.5" customHeight="1" x14ac:dyDescent="0.2">
      <c r="A515" s="15" t="s">
        <v>639</v>
      </c>
      <c r="B515" s="15" t="s">
        <v>640</v>
      </c>
      <c r="C515" s="15"/>
      <c r="D515" s="15"/>
      <c r="E515" s="18">
        <f t="shared" si="72"/>
        <v>135</v>
      </c>
      <c r="F515" s="18">
        <f>F516</f>
        <v>0</v>
      </c>
      <c r="G515" s="18">
        <f>G516</f>
        <v>135</v>
      </c>
      <c r="H515" s="18">
        <f t="shared" si="70"/>
        <v>135</v>
      </c>
      <c r="I515" s="18">
        <f>I516</f>
        <v>0</v>
      </c>
      <c r="J515" s="18">
        <f>J516</f>
        <v>135</v>
      </c>
    </row>
    <row r="516" spans="1:10" ht="105" customHeight="1" x14ac:dyDescent="0.2">
      <c r="A516" s="15" t="s">
        <v>21</v>
      </c>
      <c r="B516" s="15" t="s">
        <v>640</v>
      </c>
      <c r="C516" s="15" t="s">
        <v>17</v>
      </c>
      <c r="D516" s="15" t="s">
        <v>11</v>
      </c>
      <c r="E516" s="18">
        <f t="shared" si="72"/>
        <v>135</v>
      </c>
      <c r="F516" s="18"/>
      <c r="G516" s="18">
        <v>135</v>
      </c>
      <c r="H516" s="18">
        <f>I516+J516</f>
        <v>135</v>
      </c>
      <c r="I516" s="18"/>
      <c r="J516" s="18">
        <v>135</v>
      </c>
    </row>
    <row r="517" spans="1:10" ht="166.9" customHeight="1" x14ac:dyDescent="0.2">
      <c r="A517" s="11" t="s">
        <v>789</v>
      </c>
      <c r="B517" s="11" t="s">
        <v>478</v>
      </c>
      <c r="C517" s="15"/>
      <c r="D517" s="15"/>
      <c r="E517" s="16">
        <f t="shared" si="72"/>
        <v>552</v>
      </c>
      <c r="F517" s="17">
        <f>F518+F520</f>
        <v>552</v>
      </c>
      <c r="G517" s="16">
        <f>G518+G520</f>
        <v>0</v>
      </c>
      <c r="H517" s="16">
        <f t="shared" ref="H517:H550" si="75">I517+J517</f>
        <v>556</v>
      </c>
      <c r="I517" s="17">
        <f>I518+I520</f>
        <v>556</v>
      </c>
      <c r="J517" s="16">
        <f>J518+J520</f>
        <v>0</v>
      </c>
    </row>
    <row r="518" spans="1:10" ht="28.5" customHeight="1" x14ac:dyDescent="0.2">
      <c r="A518" s="15" t="s">
        <v>124</v>
      </c>
      <c r="B518" s="15" t="s">
        <v>479</v>
      </c>
      <c r="C518" s="15"/>
      <c r="D518" s="15"/>
      <c r="E518" s="18">
        <f t="shared" ref="E518:E550" si="76">F518+G518</f>
        <v>275</v>
      </c>
      <c r="F518" s="19">
        <f>F519</f>
        <v>275</v>
      </c>
      <c r="G518" s="18">
        <f>G519</f>
        <v>0</v>
      </c>
      <c r="H518" s="18">
        <f t="shared" si="75"/>
        <v>275</v>
      </c>
      <c r="I518" s="19">
        <f>I519</f>
        <v>275</v>
      </c>
      <c r="J518" s="18">
        <f>J519</f>
        <v>0</v>
      </c>
    </row>
    <row r="519" spans="1:10" ht="101.25" customHeight="1" x14ac:dyDescent="0.2">
      <c r="A519" s="15" t="s">
        <v>21</v>
      </c>
      <c r="B519" s="15" t="s">
        <v>479</v>
      </c>
      <c r="C519" s="15" t="s">
        <v>17</v>
      </c>
      <c r="D519" s="15" t="s">
        <v>469</v>
      </c>
      <c r="E519" s="18">
        <f t="shared" si="76"/>
        <v>275</v>
      </c>
      <c r="F519" s="18">
        <v>275</v>
      </c>
      <c r="G519" s="18"/>
      <c r="H519" s="18">
        <f>I519+J519</f>
        <v>275</v>
      </c>
      <c r="I519" s="18">
        <v>275</v>
      </c>
      <c r="J519" s="18"/>
    </row>
    <row r="520" spans="1:10" ht="32.25" customHeight="1" x14ac:dyDescent="0.2">
      <c r="A520" s="15" t="s">
        <v>124</v>
      </c>
      <c r="B520" s="15" t="s">
        <v>479</v>
      </c>
      <c r="C520" s="15"/>
      <c r="D520" s="15"/>
      <c r="E520" s="18">
        <f t="shared" si="76"/>
        <v>277</v>
      </c>
      <c r="F520" s="19">
        <f>F521</f>
        <v>277</v>
      </c>
      <c r="G520" s="18">
        <f>G521</f>
        <v>0</v>
      </c>
      <c r="H520" s="18">
        <f t="shared" si="75"/>
        <v>281</v>
      </c>
      <c r="I520" s="19">
        <f>I521</f>
        <v>281</v>
      </c>
      <c r="J520" s="18">
        <f>J521</f>
        <v>0</v>
      </c>
    </row>
    <row r="521" spans="1:10" ht="70.5" customHeight="1" x14ac:dyDescent="0.2">
      <c r="A521" s="15" t="s">
        <v>23</v>
      </c>
      <c r="B521" s="15" t="s">
        <v>479</v>
      </c>
      <c r="C521" s="15" t="s">
        <v>16</v>
      </c>
      <c r="D521" s="15" t="s">
        <v>11</v>
      </c>
      <c r="E521" s="18">
        <f t="shared" si="76"/>
        <v>277</v>
      </c>
      <c r="F521" s="18">
        <f>273+4</f>
        <v>277</v>
      </c>
      <c r="G521" s="18"/>
      <c r="H521" s="18">
        <f>I521+J521</f>
        <v>281</v>
      </c>
      <c r="I521" s="18">
        <f>273+8</f>
        <v>281</v>
      </c>
      <c r="J521" s="18"/>
    </row>
    <row r="522" spans="1:10" ht="67.900000000000006" customHeight="1" x14ac:dyDescent="0.2">
      <c r="A522" s="38" t="s">
        <v>480</v>
      </c>
      <c r="B522" s="11" t="s">
        <v>481</v>
      </c>
      <c r="C522" s="15"/>
      <c r="D522" s="15"/>
      <c r="E522" s="16">
        <f t="shared" si="76"/>
        <v>127345</v>
      </c>
      <c r="F522" s="16">
        <f>F523+F528+F531+F536+F541+F545+F549+F552+F556+F562+F565+F568+F571+F574+F559</f>
        <v>1251.2</v>
      </c>
      <c r="G522" s="16">
        <f>G523+G528+G531+G536+G541+G545+G549+G552+G556+G562+G565+G568+G571+G574+G559</f>
        <v>126093.8</v>
      </c>
      <c r="H522" s="16">
        <f t="shared" si="75"/>
        <v>132695.5</v>
      </c>
      <c r="I522" s="16">
        <f>I523+I528+I531+I536+I541+I545+I549+I552+I556+I562+I565+I568+I571+I574+I559</f>
        <v>1251.2</v>
      </c>
      <c r="J522" s="16">
        <f>J523+J528+J531+J536+J541+J545+J549+J552+J556+J562+J565+J568+J571+J574+J559</f>
        <v>131444.29999999999</v>
      </c>
    </row>
    <row r="523" spans="1:10" ht="147.75" customHeight="1" x14ac:dyDescent="0.2">
      <c r="A523" s="38" t="s">
        <v>874</v>
      </c>
      <c r="B523" s="11" t="s">
        <v>482</v>
      </c>
      <c r="C523" s="15"/>
      <c r="D523" s="15"/>
      <c r="E523" s="16">
        <f t="shared" si="76"/>
        <v>202</v>
      </c>
      <c r="F523" s="17">
        <f>F524+F526</f>
        <v>202</v>
      </c>
      <c r="G523" s="16">
        <f>G524+G526</f>
        <v>0</v>
      </c>
      <c r="H523" s="16">
        <f t="shared" si="75"/>
        <v>202</v>
      </c>
      <c r="I523" s="17">
        <f>I524+I526</f>
        <v>202</v>
      </c>
      <c r="J523" s="16">
        <f>J524+J526</f>
        <v>0</v>
      </c>
    </row>
    <row r="524" spans="1:10" ht="51.75" customHeight="1" x14ac:dyDescent="0.2">
      <c r="A524" s="36" t="s">
        <v>483</v>
      </c>
      <c r="B524" s="15" t="s">
        <v>484</v>
      </c>
      <c r="C524" s="15"/>
      <c r="D524" s="15"/>
      <c r="E524" s="18">
        <f t="shared" si="76"/>
        <v>200</v>
      </c>
      <c r="F524" s="19">
        <f>F525</f>
        <v>200</v>
      </c>
      <c r="G524" s="18">
        <f>G525</f>
        <v>0</v>
      </c>
      <c r="H524" s="18">
        <f t="shared" si="75"/>
        <v>200</v>
      </c>
      <c r="I524" s="19">
        <f>I525</f>
        <v>200</v>
      </c>
      <c r="J524" s="18">
        <f>J525</f>
        <v>0</v>
      </c>
    </row>
    <row r="525" spans="1:10" ht="58.5" customHeight="1" x14ac:dyDescent="0.2">
      <c r="A525" s="36" t="s">
        <v>30</v>
      </c>
      <c r="B525" s="15" t="s">
        <v>484</v>
      </c>
      <c r="C525" s="15" t="s">
        <v>19</v>
      </c>
      <c r="D525" s="15" t="s">
        <v>11</v>
      </c>
      <c r="E525" s="18">
        <f t="shared" si="76"/>
        <v>200</v>
      </c>
      <c r="F525" s="18">
        <v>200</v>
      </c>
      <c r="G525" s="18"/>
      <c r="H525" s="18">
        <f>I525+J525</f>
        <v>200</v>
      </c>
      <c r="I525" s="18">
        <v>200</v>
      </c>
      <c r="J525" s="18"/>
    </row>
    <row r="526" spans="1:10" ht="62.25" customHeight="1" x14ac:dyDescent="0.2">
      <c r="A526" s="36" t="s">
        <v>375</v>
      </c>
      <c r="B526" s="15" t="s">
        <v>485</v>
      </c>
      <c r="C526" s="15"/>
      <c r="D526" s="15"/>
      <c r="E526" s="18">
        <f t="shared" si="76"/>
        <v>2</v>
      </c>
      <c r="F526" s="19">
        <f>F527</f>
        <v>2</v>
      </c>
      <c r="G526" s="18">
        <f>G527</f>
        <v>0</v>
      </c>
      <c r="H526" s="18">
        <f t="shared" si="75"/>
        <v>2</v>
      </c>
      <c r="I526" s="19">
        <f>I527</f>
        <v>2</v>
      </c>
      <c r="J526" s="18">
        <f>J527</f>
        <v>0</v>
      </c>
    </row>
    <row r="527" spans="1:10" ht="69.75" customHeight="1" x14ac:dyDescent="0.2">
      <c r="A527" s="15" t="s">
        <v>23</v>
      </c>
      <c r="B527" s="15" t="s">
        <v>485</v>
      </c>
      <c r="C527" s="15" t="s">
        <v>16</v>
      </c>
      <c r="D527" s="15" t="s">
        <v>11</v>
      </c>
      <c r="E527" s="18">
        <f t="shared" si="76"/>
        <v>2</v>
      </c>
      <c r="F527" s="18">
        <v>2</v>
      </c>
      <c r="G527" s="18"/>
      <c r="H527" s="18">
        <f>I527+J527</f>
        <v>2</v>
      </c>
      <c r="I527" s="18">
        <v>2</v>
      </c>
      <c r="J527" s="18"/>
    </row>
    <row r="528" spans="1:10" ht="66.599999999999994" customHeight="1" x14ac:dyDescent="0.2">
      <c r="A528" s="38" t="s">
        <v>486</v>
      </c>
      <c r="B528" s="11" t="s">
        <v>487</v>
      </c>
      <c r="C528" s="15"/>
      <c r="D528" s="15"/>
      <c r="E528" s="16">
        <f t="shared" si="76"/>
        <v>10</v>
      </c>
      <c r="F528" s="17">
        <f>F529</f>
        <v>10</v>
      </c>
      <c r="G528" s="16">
        <f>G529</f>
        <v>0</v>
      </c>
      <c r="H528" s="16">
        <f t="shared" si="75"/>
        <v>10</v>
      </c>
      <c r="I528" s="17">
        <f>I529</f>
        <v>10</v>
      </c>
      <c r="J528" s="16">
        <f>J529</f>
        <v>0</v>
      </c>
    </row>
    <row r="529" spans="1:10" ht="86.25" customHeight="1" x14ac:dyDescent="0.2">
      <c r="A529" s="36" t="s">
        <v>390</v>
      </c>
      <c r="B529" s="15" t="s">
        <v>488</v>
      </c>
      <c r="C529" s="15"/>
      <c r="D529" s="15"/>
      <c r="E529" s="18">
        <f t="shared" si="76"/>
        <v>10</v>
      </c>
      <c r="F529" s="19">
        <f>F530</f>
        <v>10</v>
      </c>
      <c r="G529" s="18">
        <f>G530</f>
        <v>0</v>
      </c>
      <c r="H529" s="18">
        <f t="shared" si="75"/>
        <v>10</v>
      </c>
      <c r="I529" s="19">
        <f>I530</f>
        <v>10</v>
      </c>
      <c r="J529" s="18">
        <f>J530</f>
        <v>0</v>
      </c>
    </row>
    <row r="530" spans="1:10" ht="71.25" customHeight="1" x14ac:dyDescent="0.2">
      <c r="A530" s="15" t="s">
        <v>23</v>
      </c>
      <c r="B530" s="15" t="s">
        <v>488</v>
      </c>
      <c r="C530" s="15" t="s">
        <v>16</v>
      </c>
      <c r="D530" s="15" t="s">
        <v>11</v>
      </c>
      <c r="E530" s="18">
        <f t="shared" si="76"/>
        <v>10</v>
      </c>
      <c r="F530" s="18">
        <v>10</v>
      </c>
      <c r="G530" s="18"/>
      <c r="H530" s="18">
        <f>I530+J530</f>
        <v>10</v>
      </c>
      <c r="I530" s="18">
        <v>10</v>
      </c>
      <c r="J530" s="18"/>
    </row>
    <row r="531" spans="1:10" ht="240.6" customHeight="1" x14ac:dyDescent="0.2">
      <c r="A531" s="38" t="s">
        <v>688</v>
      </c>
      <c r="B531" s="11" t="s">
        <v>489</v>
      </c>
      <c r="C531" s="15"/>
      <c r="D531" s="15"/>
      <c r="E531" s="16">
        <f t="shared" si="76"/>
        <v>329</v>
      </c>
      <c r="F531" s="17">
        <f>F532+F534</f>
        <v>329</v>
      </c>
      <c r="G531" s="16">
        <f>G532+G534</f>
        <v>0</v>
      </c>
      <c r="H531" s="16">
        <f t="shared" si="75"/>
        <v>329</v>
      </c>
      <c r="I531" s="17">
        <f>I532+I534</f>
        <v>329</v>
      </c>
      <c r="J531" s="16">
        <f>J532+J534</f>
        <v>0</v>
      </c>
    </row>
    <row r="532" spans="1:10" ht="53.25" customHeight="1" x14ac:dyDescent="0.2">
      <c r="A532" s="36" t="s">
        <v>483</v>
      </c>
      <c r="B532" s="15" t="s">
        <v>490</v>
      </c>
      <c r="C532" s="15"/>
      <c r="D532" s="15"/>
      <c r="E532" s="18">
        <f t="shared" si="76"/>
        <v>326</v>
      </c>
      <c r="F532" s="19">
        <f>F533</f>
        <v>326</v>
      </c>
      <c r="G532" s="18">
        <f>G533</f>
        <v>0</v>
      </c>
      <c r="H532" s="18">
        <f t="shared" si="75"/>
        <v>326</v>
      </c>
      <c r="I532" s="19">
        <f>I533</f>
        <v>326</v>
      </c>
      <c r="J532" s="18">
        <f>J533</f>
        <v>0</v>
      </c>
    </row>
    <row r="533" spans="1:10" ht="55.5" customHeight="1" x14ac:dyDescent="0.2">
      <c r="A533" s="36" t="s">
        <v>30</v>
      </c>
      <c r="B533" s="15" t="s">
        <v>490</v>
      </c>
      <c r="C533" s="15" t="s">
        <v>19</v>
      </c>
      <c r="D533" s="15" t="s">
        <v>11</v>
      </c>
      <c r="E533" s="18">
        <f t="shared" si="76"/>
        <v>326</v>
      </c>
      <c r="F533" s="18">
        <v>326</v>
      </c>
      <c r="G533" s="18"/>
      <c r="H533" s="18">
        <f>I533+J533</f>
        <v>326</v>
      </c>
      <c r="I533" s="18">
        <v>326</v>
      </c>
      <c r="J533" s="18"/>
    </row>
    <row r="534" spans="1:10" ht="69.75" customHeight="1" x14ac:dyDescent="0.2">
      <c r="A534" s="36" t="s">
        <v>375</v>
      </c>
      <c r="B534" s="15" t="s">
        <v>491</v>
      </c>
      <c r="C534" s="15"/>
      <c r="D534" s="15"/>
      <c r="E534" s="18">
        <f t="shared" si="76"/>
        <v>3</v>
      </c>
      <c r="F534" s="19">
        <f>F535</f>
        <v>3</v>
      </c>
      <c r="G534" s="18">
        <f>G535</f>
        <v>0</v>
      </c>
      <c r="H534" s="18">
        <f t="shared" si="75"/>
        <v>3</v>
      </c>
      <c r="I534" s="19">
        <f>I535</f>
        <v>3</v>
      </c>
      <c r="J534" s="18">
        <f>J535</f>
        <v>0</v>
      </c>
    </row>
    <row r="535" spans="1:10" ht="70.5" customHeight="1" x14ac:dyDescent="0.2">
      <c r="A535" s="15" t="s">
        <v>23</v>
      </c>
      <c r="B535" s="15" t="s">
        <v>491</v>
      </c>
      <c r="C535" s="15" t="s">
        <v>16</v>
      </c>
      <c r="D535" s="15" t="s">
        <v>11</v>
      </c>
      <c r="E535" s="18">
        <f t="shared" si="76"/>
        <v>3</v>
      </c>
      <c r="F535" s="18">
        <v>3</v>
      </c>
      <c r="G535" s="18"/>
      <c r="H535" s="18">
        <f>I535+J535</f>
        <v>3</v>
      </c>
      <c r="I535" s="18">
        <v>3</v>
      </c>
      <c r="J535" s="18"/>
    </row>
    <row r="536" spans="1:10" ht="168" customHeight="1" x14ac:dyDescent="0.2">
      <c r="A536" s="38" t="s">
        <v>669</v>
      </c>
      <c r="B536" s="11" t="s">
        <v>492</v>
      </c>
      <c r="C536" s="15"/>
      <c r="D536" s="15"/>
      <c r="E536" s="16">
        <f t="shared" si="76"/>
        <v>252</v>
      </c>
      <c r="F536" s="17">
        <f>F537+F539</f>
        <v>252</v>
      </c>
      <c r="G536" s="16">
        <f>G537+G539</f>
        <v>0</v>
      </c>
      <c r="H536" s="16">
        <f t="shared" si="75"/>
        <v>252</v>
      </c>
      <c r="I536" s="17">
        <f>I537+I539</f>
        <v>252</v>
      </c>
      <c r="J536" s="16">
        <f>J537+J539</f>
        <v>0</v>
      </c>
    </row>
    <row r="537" spans="1:10" ht="42.75" customHeight="1" x14ac:dyDescent="0.2">
      <c r="A537" s="36" t="s">
        <v>483</v>
      </c>
      <c r="B537" s="15" t="s">
        <v>493</v>
      </c>
      <c r="C537" s="15"/>
      <c r="D537" s="15"/>
      <c r="E537" s="18">
        <f t="shared" si="76"/>
        <v>250</v>
      </c>
      <c r="F537" s="19">
        <f>F538</f>
        <v>250</v>
      </c>
      <c r="G537" s="18">
        <f>G538</f>
        <v>0</v>
      </c>
      <c r="H537" s="18">
        <f t="shared" si="75"/>
        <v>250</v>
      </c>
      <c r="I537" s="19">
        <f>I538</f>
        <v>250</v>
      </c>
      <c r="J537" s="18">
        <f>J538</f>
        <v>0</v>
      </c>
    </row>
    <row r="538" spans="1:10" ht="60.75" customHeight="1" x14ac:dyDescent="0.2">
      <c r="A538" s="36" t="s">
        <v>30</v>
      </c>
      <c r="B538" s="15" t="s">
        <v>493</v>
      </c>
      <c r="C538" s="15" t="s">
        <v>19</v>
      </c>
      <c r="D538" s="15" t="s">
        <v>11</v>
      </c>
      <c r="E538" s="18">
        <f t="shared" si="76"/>
        <v>250</v>
      </c>
      <c r="F538" s="18">
        <v>250</v>
      </c>
      <c r="G538" s="18"/>
      <c r="H538" s="18">
        <f>I538+J538</f>
        <v>250</v>
      </c>
      <c r="I538" s="18">
        <v>250</v>
      </c>
      <c r="J538" s="18"/>
    </row>
    <row r="539" spans="1:10" ht="69.75" customHeight="1" x14ac:dyDescent="0.2">
      <c r="A539" s="36" t="s">
        <v>375</v>
      </c>
      <c r="B539" s="15" t="s">
        <v>494</v>
      </c>
      <c r="C539" s="15"/>
      <c r="D539" s="15"/>
      <c r="E539" s="18">
        <f t="shared" si="76"/>
        <v>2</v>
      </c>
      <c r="F539" s="19">
        <f>F540</f>
        <v>2</v>
      </c>
      <c r="G539" s="18">
        <f>G540</f>
        <v>0</v>
      </c>
      <c r="H539" s="18">
        <f t="shared" si="75"/>
        <v>2</v>
      </c>
      <c r="I539" s="19">
        <f>I540</f>
        <v>2</v>
      </c>
      <c r="J539" s="18">
        <f>J540</f>
        <v>0</v>
      </c>
    </row>
    <row r="540" spans="1:10" ht="78.75" customHeight="1" x14ac:dyDescent="0.2">
      <c r="A540" s="15" t="s">
        <v>23</v>
      </c>
      <c r="B540" s="15" t="s">
        <v>494</v>
      </c>
      <c r="C540" s="15" t="s">
        <v>16</v>
      </c>
      <c r="D540" s="15" t="s">
        <v>11</v>
      </c>
      <c r="E540" s="18">
        <f t="shared" si="76"/>
        <v>2</v>
      </c>
      <c r="F540" s="18">
        <v>2</v>
      </c>
      <c r="G540" s="18"/>
      <c r="H540" s="18">
        <f>I540+J540</f>
        <v>2</v>
      </c>
      <c r="I540" s="18">
        <v>2</v>
      </c>
      <c r="J540" s="18"/>
    </row>
    <row r="541" spans="1:10" ht="159.75" customHeight="1" x14ac:dyDescent="0.2">
      <c r="A541" s="38" t="s">
        <v>689</v>
      </c>
      <c r="B541" s="11" t="s">
        <v>495</v>
      </c>
      <c r="C541" s="15"/>
      <c r="D541" s="15"/>
      <c r="E541" s="16">
        <f t="shared" si="76"/>
        <v>9153</v>
      </c>
      <c r="F541" s="17">
        <f>F542</f>
        <v>0</v>
      </c>
      <c r="G541" s="16">
        <f>G542</f>
        <v>9153</v>
      </c>
      <c r="H541" s="16">
        <f t="shared" si="75"/>
        <v>9515</v>
      </c>
      <c r="I541" s="17">
        <f>I542</f>
        <v>0</v>
      </c>
      <c r="J541" s="16">
        <f>J542</f>
        <v>9515</v>
      </c>
    </row>
    <row r="542" spans="1:10" ht="120.75" customHeight="1" x14ac:dyDescent="0.2">
      <c r="A542" s="36" t="s">
        <v>848</v>
      </c>
      <c r="B542" s="15" t="s">
        <v>496</v>
      </c>
      <c r="C542" s="15"/>
      <c r="D542" s="15"/>
      <c r="E542" s="18">
        <f t="shared" si="76"/>
        <v>9153</v>
      </c>
      <c r="F542" s="19">
        <f>F544+F543</f>
        <v>0</v>
      </c>
      <c r="G542" s="18">
        <f>G544+G543</f>
        <v>9153</v>
      </c>
      <c r="H542" s="18">
        <f t="shared" si="75"/>
        <v>9515</v>
      </c>
      <c r="I542" s="19">
        <f>I544+I543</f>
        <v>0</v>
      </c>
      <c r="J542" s="18">
        <f>J544+J543</f>
        <v>9515</v>
      </c>
    </row>
    <row r="543" spans="1:10" ht="90" customHeight="1" x14ac:dyDescent="0.2">
      <c r="A543" s="15" t="s">
        <v>23</v>
      </c>
      <c r="B543" s="15" t="s">
        <v>496</v>
      </c>
      <c r="C543" s="15" t="s">
        <v>16</v>
      </c>
      <c r="D543" s="15" t="s">
        <v>11</v>
      </c>
      <c r="E543" s="18">
        <f t="shared" si="76"/>
        <v>135</v>
      </c>
      <c r="F543" s="18"/>
      <c r="G543" s="18">
        <v>135</v>
      </c>
      <c r="H543" s="18">
        <f t="shared" si="75"/>
        <v>141</v>
      </c>
      <c r="I543" s="18"/>
      <c r="J543" s="18">
        <v>141</v>
      </c>
    </row>
    <row r="544" spans="1:10" ht="52.5" customHeight="1" x14ac:dyDescent="0.2">
      <c r="A544" s="36" t="s">
        <v>30</v>
      </c>
      <c r="B544" s="15" t="s">
        <v>496</v>
      </c>
      <c r="C544" s="15" t="s">
        <v>19</v>
      </c>
      <c r="D544" s="15" t="s">
        <v>11</v>
      </c>
      <c r="E544" s="18">
        <f t="shared" si="76"/>
        <v>9018</v>
      </c>
      <c r="F544" s="18"/>
      <c r="G544" s="18">
        <v>9018</v>
      </c>
      <c r="H544" s="18">
        <f t="shared" si="75"/>
        <v>9374</v>
      </c>
      <c r="I544" s="18"/>
      <c r="J544" s="18">
        <v>9374</v>
      </c>
    </row>
    <row r="545" spans="1:10" ht="157.15" customHeight="1" x14ac:dyDescent="0.2">
      <c r="A545" s="38" t="s">
        <v>690</v>
      </c>
      <c r="B545" s="11" t="s">
        <v>497</v>
      </c>
      <c r="C545" s="15"/>
      <c r="D545" s="15"/>
      <c r="E545" s="16">
        <f t="shared" si="76"/>
        <v>1258</v>
      </c>
      <c r="F545" s="17">
        <f>-F546</f>
        <v>0</v>
      </c>
      <c r="G545" s="16">
        <f>G546</f>
        <v>1258</v>
      </c>
      <c r="H545" s="16">
        <f t="shared" si="75"/>
        <v>1334</v>
      </c>
      <c r="I545" s="17">
        <f>-I546</f>
        <v>0</v>
      </c>
      <c r="J545" s="16">
        <f>J546</f>
        <v>1334</v>
      </c>
    </row>
    <row r="546" spans="1:10" ht="119.25" customHeight="1" x14ac:dyDescent="0.2">
      <c r="A546" s="36" t="s">
        <v>848</v>
      </c>
      <c r="B546" s="15" t="s">
        <v>498</v>
      </c>
      <c r="C546" s="15"/>
      <c r="D546" s="15"/>
      <c r="E546" s="18">
        <f t="shared" si="76"/>
        <v>1258</v>
      </c>
      <c r="F546" s="18">
        <f>F548+F547</f>
        <v>0</v>
      </c>
      <c r="G546" s="18">
        <f>G548+G547</f>
        <v>1258</v>
      </c>
      <c r="H546" s="18">
        <f t="shared" si="75"/>
        <v>1334</v>
      </c>
      <c r="I546" s="18">
        <f>I548+I547</f>
        <v>0</v>
      </c>
      <c r="J546" s="18">
        <f>J548+J547</f>
        <v>1334</v>
      </c>
    </row>
    <row r="547" spans="1:10" ht="85.5" customHeight="1" x14ac:dyDescent="0.2">
      <c r="A547" s="15" t="s">
        <v>23</v>
      </c>
      <c r="B547" s="15" t="s">
        <v>498</v>
      </c>
      <c r="C547" s="15" t="s">
        <v>16</v>
      </c>
      <c r="D547" s="15" t="s">
        <v>11</v>
      </c>
      <c r="E547" s="18">
        <f t="shared" si="76"/>
        <v>10</v>
      </c>
      <c r="F547" s="18"/>
      <c r="G547" s="18">
        <v>10</v>
      </c>
      <c r="H547" s="18">
        <f t="shared" si="75"/>
        <v>11</v>
      </c>
      <c r="I547" s="18"/>
      <c r="J547" s="18">
        <v>11</v>
      </c>
    </row>
    <row r="548" spans="1:10" ht="47.45" customHeight="1" x14ac:dyDescent="0.2">
      <c r="A548" s="36" t="s">
        <v>30</v>
      </c>
      <c r="B548" s="15" t="s">
        <v>498</v>
      </c>
      <c r="C548" s="15" t="s">
        <v>19</v>
      </c>
      <c r="D548" s="15" t="s">
        <v>11</v>
      </c>
      <c r="E548" s="18">
        <f t="shared" si="76"/>
        <v>1248</v>
      </c>
      <c r="F548" s="18"/>
      <c r="G548" s="18">
        <v>1248</v>
      </c>
      <c r="H548" s="18">
        <f t="shared" si="75"/>
        <v>1323</v>
      </c>
      <c r="I548" s="18"/>
      <c r="J548" s="18">
        <v>1323</v>
      </c>
    </row>
    <row r="549" spans="1:10" ht="142.5" customHeight="1" x14ac:dyDescent="0.2">
      <c r="A549" s="38" t="s">
        <v>691</v>
      </c>
      <c r="B549" s="11" t="s">
        <v>499</v>
      </c>
      <c r="C549" s="40"/>
      <c r="D549" s="11"/>
      <c r="E549" s="16">
        <f t="shared" si="76"/>
        <v>55682</v>
      </c>
      <c r="F549" s="17">
        <f>F550</f>
        <v>0</v>
      </c>
      <c r="G549" s="16">
        <f>G550</f>
        <v>55682</v>
      </c>
      <c r="H549" s="16">
        <f t="shared" si="75"/>
        <v>57013</v>
      </c>
      <c r="I549" s="17">
        <f>I550</f>
        <v>0</v>
      </c>
      <c r="J549" s="16">
        <f>J550</f>
        <v>57013</v>
      </c>
    </row>
    <row r="550" spans="1:10" ht="114" customHeight="1" x14ac:dyDescent="0.2">
      <c r="A550" s="36" t="s">
        <v>848</v>
      </c>
      <c r="B550" s="15" t="s">
        <v>500</v>
      </c>
      <c r="C550" s="15"/>
      <c r="D550" s="11"/>
      <c r="E550" s="18">
        <f t="shared" si="76"/>
        <v>55682</v>
      </c>
      <c r="F550" s="19">
        <f>F551</f>
        <v>0</v>
      </c>
      <c r="G550" s="18">
        <f>G551</f>
        <v>55682</v>
      </c>
      <c r="H550" s="18">
        <f t="shared" si="75"/>
        <v>57013</v>
      </c>
      <c r="I550" s="19">
        <f>I551</f>
        <v>0</v>
      </c>
      <c r="J550" s="18">
        <f>J551</f>
        <v>57013</v>
      </c>
    </row>
    <row r="551" spans="1:10" ht="99.75" customHeight="1" x14ac:dyDescent="0.2">
      <c r="A551" s="15" t="s">
        <v>21</v>
      </c>
      <c r="B551" s="15" t="s">
        <v>500</v>
      </c>
      <c r="C551" s="15" t="s">
        <v>17</v>
      </c>
      <c r="D551" s="15" t="s">
        <v>11</v>
      </c>
      <c r="E551" s="18">
        <f>F551+G551</f>
        <v>55682</v>
      </c>
      <c r="F551" s="19"/>
      <c r="G551" s="18">
        <v>55682</v>
      </c>
      <c r="H551" s="18">
        <f>I551+J551</f>
        <v>57013</v>
      </c>
      <c r="I551" s="19"/>
      <c r="J551" s="18">
        <v>57013</v>
      </c>
    </row>
    <row r="552" spans="1:10" ht="189" customHeight="1" x14ac:dyDescent="0.2">
      <c r="A552" s="38" t="s">
        <v>501</v>
      </c>
      <c r="B552" s="11" t="s">
        <v>502</v>
      </c>
      <c r="C552" s="15"/>
      <c r="D552" s="15"/>
      <c r="E552" s="16">
        <f t="shared" ref="E552:E617" si="77">F552+G552</f>
        <v>275</v>
      </c>
      <c r="F552" s="17">
        <f>F553</f>
        <v>0</v>
      </c>
      <c r="G552" s="16">
        <f>G553</f>
        <v>275</v>
      </c>
      <c r="H552" s="16">
        <f t="shared" ref="H552:H575" si="78">I552+J552</f>
        <v>287</v>
      </c>
      <c r="I552" s="17">
        <f>I553</f>
        <v>0</v>
      </c>
      <c r="J552" s="16">
        <f>J553</f>
        <v>287</v>
      </c>
    </row>
    <row r="553" spans="1:10" ht="113.25" customHeight="1" x14ac:dyDescent="0.2">
      <c r="A553" s="36" t="s">
        <v>848</v>
      </c>
      <c r="B553" s="15" t="s">
        <v>503</v>
      </c>
      <c r="C553" s="15"/>
      <c r="D553" s="15"/>
      <c r="E553" s="18">
        <f t="shared" si="77"/>
        <v>275</v>
      </c>
      <c r="F553" s="19">
        <f>F554+F555</f>
        <v>0</v>
      </c>
      <c r="G553" s="18">
        <f>G554+G555</f>
        <v>275</v>
      </c>
      <c r="H553" s="18">
        <f t="shared" si="78"/>
        <v>287</v>
      </c>
      <c r="I553" s="19">
        <f>I554+I555</f>
        <v>0</v>
      </c>
      <c r="J553" s="18">
        <f>J554+J555</f>
        <v>287</v>
      </c>
    </row>
    <row r="554" spans="1:10" ht="69" customHeight="1" x14ac:dyDescent="0.2">
      <c r="A554" s="15" t="s">
        <v>23</v>
      </c>
      <c r="B554" s="15" t="s">
        <v>503</v>
      </c>
      <c r="C554" s="15" t="s">
        <v>16</v>
      </c>
      <c r="D554" s="15" t="s">
        <v>11</v>
      </c>
      <c r="E554" s="18">
        <f t="shared" si="77"/>
        <v>4</v>
      </c>
      <c r="F554" s="18"/>
      <c r="G554" s="18">
        <v>4</v>
      </c>
      <c r="H554" s="18">
        <f t="shared" si="78"/>
        <v>4</v>
      </c>
      <c r="I554" s="18"/>
      <c r="J554" s="18">
        <v>4</v>
      </c>
    </row>
    <row r="555" spans="1:10" ht="49.5" customHeight="1" x14ac:dyDescent="0.2">
      <c r="A555" s="36" t="s">
        <v>30</v>
      </c>
      <c r="B555" s="15" t="s">
        <v>503</v>
      </c>
      <c r="C555" s="15" t="s">
        <v>19</v>
      </c>
      <c r="D555" s="15" t="s">
        <v>11</v>
      </c>
      <c r="E555" s="18">
        <f t="shared" si="77"/>
        <v>271</v>
      </c>
      <c r="F555" s="18"/>
      <c r="G555" s="18">
        <v>271</v>
      </c>
      <c r="H555" s="18">
        <f t="shared" si="78"/>
        <v>283</v>
      </c>
      <c r="I555" s="18"/>
      <c r="J555" s="18">
        <v>283</v>
      </c>
    </row>
    <row r="556" spans="1:10" ht="88.9" customHeight="1" x14ac:dyDescent="0.2">
      <c r="A556" s="38" t="s">
        <v>504</v>
      </c>
      <c r="B556" s="11" t="s">
        <v>505</v>
      </c>
      <c r="C556" s="15"/>
      <c r="D556" s="15"/>
      <c r="E556" s="16">
        <f t="shared" si="77"/>
        <v>420</v>
      </c>
      <c r="F556" s="17">
        <f>F557</f>
        <v>420</v>
      </c>
      <c r="G556" s="16">
        <f>G557</f>
        <v>0</v>
      </c>
      <c r="H556" s="16">
        <f t="shared" si="78"/>
        <v>420</v>
      </c>
      <c r="I556" s="17">
        <f>I557</f>
        <v>420</v>
      </c>
      <c r="J556" s="16">
        <f>J557</f>
        <v>0</v>
      </c>
    </row>
    <row r="557" spans="1:10" ht="30" customHeight="1" x14ac:dyDescent="0.2">
      <c r="A557" s="55" t="s">
        <v>124</v>
      </c>
      <c r="B557" s="15" t="s">
        <v>506</v>
      </c>
      <c r="C557" s="15"/>
      <c r="D557" s="15"/>
      <c r="E557" s="18">
        <f t="shared" si="77"/>
        <v>420</v>
      </c>
      <c r="F557" s="19">
        <f>F558</f>
        <v>420</v>
      </c>
      <c r="G557" s="18">
        <f>G558</f>
        <v>0</v>
      </c>
      <c r="H557" s="18">
        <f t="shared" si="78"/>
        <v>420</v>
      </c>
      <c r="I557" s="19">
        <f>I558</f>
        <v>420</v>
      </c>
      <c r="J557" s="18">
        <f>J558</f>
        <v>0</v>
      </c>
    </row>
    <row r="558" spans="1:10" ht="69.75" customHeight="1" x14ac:dyDescent="0.2">
      <c r="A558" s="15" t="s">
        <v>23</v>
      </c>
      <c r="B558" s="15" t="s">
        <v>506</v>
      </c>
      <c r="C558" s="15" t="s">
        <v>16</v>
      </c>
      <c r="D558" s="15" t="s">
        <v>11</v>
      </c>
      <c r="E558" s="18">
        <f t="shared" si="77"/>
        <v>420</v>
      </c>
      <c r="F558" s="18">
        <v>420</v>
      </c>
      <c r="G558" s="18"/>
      <c r="H558" s="18">
        <f>I558+J558</f>
        <v>420</v>
      </c>
      <c r="I558" s="18">
        <v>420</v>
      </c>
      <c r="J558" s="18"/>
    </row>
    <row r="559" spans="1:10" ht="174.75" customHeight="1" x14ac:dyDescent="0.2">
      <c r="A559" s="38" t="s">
        <v>507</v>
      </c>
      <c r="B559" s="11" t="s">
        <v>641</v>
      </c>
      <c r="C559" s="15"/>
      <c r="D559" s="15"/>
      <c r="E559" s="16">
        <f t="shared" si="77"/>
        <v>38.200000000000003</v>
      </c>
      <c r="F559" s="16">
        <f>F560</f>
        <v>38.200000000000003</v>
      </c>
      <c r="G559" s="16">
        <f>G560</f>
        <v>0</v>
      </c>
      <c r="H559" s="16">
        <f t="shared" si="78"/>
        <v>38.200000000000003</v>
      </c>
      <c r="I559" s="16">
        <f>I560</f>
        <v>38.200000000000003</v>
      </c>
      <c r="J559" s="16">
        <f>J560</f>
        <v>0</v>
      </c>
    </row>
    <row r="560" spans="1:10" ht="28.5" customHeight="1" x14ac:dyDescent="0.2">
      <c r="A560" s="36" t="s">
        <v>57</v>
      </c>
      <c r="B560" s="15" t="s">
        <v>642</v>
      </c>
      <c r="C560" s="15"/>
      <c r="D560" s="15"/>
      <c r="E560" s="18">
        <f t="shared" si="77"/>
        <v>38.200000000000003</v>
      </c>
      <c r="F560" s="18">
        <f>F561</f>
        <v>38.200000000000003</v>
      </c>
      <c r="G560" s="18">
        <f>G561</f>
        <v>0</v>
      </c>
      <c r="H560" s="18">
        <f t="shared" si="78"/>
        <v>38.200000000000003</v>
      </c>
      <c r="I560" s="18">
        <f>I561</f>
        <v>38.200000000000003</v>
      </c>
      <c r="J560" s="18">
        <f>J561</f>
        <v>0</v>
      </c>
    </row>
    <row r="561" spans="1:10" ht="71.25" customHeight="1" x14ac:dyDescent="0.2">
      <c r="A561" s="15" t="s">
        <v>23</v>
      </c>
      <c r="B561" s="15" t="s">
        <v>642</v>
      </c>
      <c r="C561" s="15" t="s">
        <v>16</v>
      </c>
      <c r="D561" s="15" t="s">
        <v>8</v>
      </c>
      <c r="E561" s="18">
        <f t="shared" si="77"/>
        <v>38.200000000000003</v>
      </c>
      <c r="F561" s="19">
        <v>38.200000000000003</v>
      </c>
      <c r="G561" s="18"/>
      <c r="H561" s="18">
        <f t="shared" si="78"/>
        <v>38.200000000000003</v>
      </c>
      <c r="I561" s="19">
        <v>38.200000000000003</v>
      </c>
      <c r="J561" s="18"/>
    </row>
    <row r="562" spans="1:10" ht="106.15" customHeight="1" x14ac:dyDescent="0.2">
      <c r="A562" s="38" t="s">
        <v>508</v>
      </c>
      <c r="B562" s="11" t="s">
        <v>509</v>
      </c>
      <c r="C562" s="15"/>
      <c r="D562" s="15"/>
      <c r="E562" s="16">
        <f t="shared" si="77"/>
        <v>1083.8</v>
      </c>
      <c r="F562" s="17">
        <f>F563</f>
        <v>0</v>
      </c>
      <c r="G562" s="16">
        <f>G563</f>
        <v>1083.8</v>
      </c>
      <c r="H562" s="16">
        <f t="shared" si="78"/>
        <v>1086.3</v>
      </c>
      <c r="I562" s="17">
        <f>I563</f>
        <v>0</v>
      </c>
      <c r="J562" s="16">
        <f>J563</f>
        <v>1086.3</v>
      </c>
    </row>
    <row r="563" spans="1:10" ht="102.6" customHeight="1" x14ac:dyDescent="0.2">
      <c r="A563" s="36" t="s">
        <v>903</v>
      </c>
      <c r="B563" s="15" t="s">
        <v>510</v>
      </c>
      <c r="C563" s="15"/>
      <c r="D563" s="15"/>
      <c r="E563" s="18">
        <f t="shared" si="77"/>
        <v>1083.8</v>
      </c>
      <c r="F563" s="19">
        <f>F564</f>
        <v>0</v>
      </c>
      <c r="G563" s="18">
        <f>G564</f>
        <v>1083.8</v>
      </c>
      <c r="H563" s="18">
        <f t="shared" si="78"/>
        <v>1086.3</v>
      </c>
      <c r="I563" s="19">
        <f>I564</f>
        <v>0</v>
      </c>
      <c r="J563" s="18">
        <f>J564</f>
        <v>1086.3</v>
      </c>
    </row>
    <row r="564" spans="1:10" ht="54.75" customHeight="1" x14ac:dyDescent="0.2">
      <c r="A564" s="36" t="s">
        <v>30</v>
      </c>
      <c r="B564" s="15" t="s">
        <v>510</v>
      </c>
      <c r="C564" s="15" t="s">
        <v>19</v>
      </c>
      <c r="D564" s="15" t="s">
        <v>8</v>
      </c>
      <c r="E564" s="18">
        <f t="shared" si="77"/>
        <v>1083.8</v>
      </c>
      <c r="F564" s="18"/>
      <c r="G564" s="18">
        <v>1083.8</v>
      </c>
      <c r="H564" s="18">
        <f>I564+J564</f>
        <v>1086.3</v>
      </c>
      <c r="I564" s="18"/>
      <c r="J564" s="18">
        <v>1086.3</v>
      </c>
    </row>
    <row r="565" spans="1:10" ht="209.25" customHeight="1" x14ac:dyDescent="0.2">
      <c r="A565" s="38" t="s">
        <v>511</v>
      </c>
      <c r="B565" s="11" t="s">
        <v>512</v>
      </c>
      <c r="C565" s="15"/>
      <c r="D565" s="15"/>
      <c r="E565" s="16">
        <f t="shared" si="77"/>
        <v>34637</v>
      </c>
      <c r="F565" s="17">
        <f>F566</f>
        <v>0</v>
      </c>
      <c r="G565" s="16">
        <f>G566</f>
        <v>34637</v>
      </c>
      <c r="H565" s="16">
        <f t="shared" si="78"/>
        <v>36148</v>
      </c>
      <c r="I565" s="17">
        <f>I566</f>
        <v>0</v>
      </c>
      <c r="J565" s="16">
        <f>J566</f>
        <v>36148</v>
      </c>
    </row>
    <row r="566" spans="1:10" ht="84" customHeight="1" x14ac:dyDescent="0.2">
      <c r="A566" s="37" t="s">
        <v>787</v>
      </c>
      <c r="B566" s="15" t="s">
        <v>513</v>
      </c>
      <c r="C566" s="15"/>
      <c r="D566" s="15"/>
      <c r="E566" s="18">
        <f t="shared" si="77"/>
        <v>34637</v>
      </c>
      <c r="F566" s="19">
        <f>F567</f>
        <v>0</v>
      </c>
      <c r="G566" s="18">
        <f>G567</f>
        <v>34637</v>
      </c>
      <c r="H566" s="18">
        <f t="shared" si="78"/>
        <v>36148</v>
      </c>
      <c r="I566" s="19">
        <f>I567</f>
        <v>0</v>
      </c>
      <c r="J566" s="18">
        <f>J567</f>
        <v>36148</v>
      </c>
    </row>
    <row r="567" spans="1:10" ht="54" customHeight="1" x14ac:dyDescent="0.2">
      <c r="A567" s="36" t="s">
        <v>30</v>
      </c>
      <c r="B567" s="15" t="s">
        <v>513</v>
      </c>
      <c r="C567" s="15" t="s">
        <v>19</v>
      </c>
      <c r="D567" s="15" t="s">
        <v>8</v>
      </c>
      <c r="E567" s="18">
        <f t="shared" si="77"/>
        <v>34637</v>
      </c>
      <c r="F567" s="18"/>
      <c r="G567" s="18">
        <v>34637</v>
      </c>
      <c r="H567" s="18">
        <f>I567+J567</f>
        <v>36148</v>
      </c>
      <c r="I567" s="18"/>
      <c r="J567" s="18">
        <v>36148</v>
      </c>
    </row>
    <row r="568" spans="1:10" ht="137.25" customHeight="1" x14ac:dyDescent="0.2">
      <c r="A568" s="38" t="s">
        <v>514</v>
      </c>
      <c r="B568" s="11" t="s">
        <v>515</v>
      </c>
      <c r="C568" s="15"/>
      <c r="D568" s="15"/>
      <c r="E568" s="16">
        <f t="shared" si="77"/>
        <v>5942</v>
      </c>
      <c r="F568" s="17">
        <f>F569</f>
        <v>0</v>
      </c>
      <c r="G568" s="16">
        <f>G569</f>
        <v>5942</v>
      </c>
      <c r="H568" s="16">
        <f t="shared" si="78"/>
        <v>7455</v>
      </c>
      <c r="I568" s="17">
        <f>I569</f>
        <v>0</v>
      </c>
      <c r="J568" s="16">
        <f>J569</f>
        <v>7455</v>
      </c>
    </row>
    <row r="569" spans="1:10" ht="67.5" customHeight="1" x14ac:dyDescent="0.2">
      <c r="A569" s="37" t="s">
        <v>788</v>
      </c>
      <c r="B569" s="15" t="s">
        <v>661</v>
      </c>
      <c r="C569" s="15"/>
      <c r="D569" s="15"/>
      <c r="E569" s="18">
        <f t="shared" si="77"/>
        <v>5942</v>
      </c>
      <c r="F569" s="19">
        <f>F570</f>
        <v>0</v>
      </c>
      <c r="G569" s="18">
        <f>G570</f>
        <v>5942</v>
      </c>
      <c r="H569" s="18">
        <f t="shared" si="78"/>
        <v>7455</v>
      </c>
      <c r="I569" s="19">
        <f>I570</f>
        <v>0</v>
      </c>
      <c r="J569" s="18">
        <f>J570</f>
        <v>7455</v>
      </c>
    </row>
    <row r="570" spans="1:10" ht="48.75" customHeight="1" x14ac:dyDescent="0.2">
      <c r="A570" s="36" t="s">
        <v>30</v>
      </c>
      <c r="B570" s="15" t="s">
        <v>661</v>
      </c>
      <c r="C570" s="15" t="s">
        <v>19</v>
      </c>
      <c r="D570" s="15" t="s">
        <v>8</v>
      </c>
      <c r="E570" s="18">
        <f t="shared" si="77"/>
        <v>5942</v>
      </c>
      <c r="F570" s="18"/>
      <c r="G570" s="18">
        <v>5942</v>
      </c>
      <c r="H570" s="18">
        <f>I570+J570</f>
        <v>7455</v>
      </c>
      <c r="I570" s="18"/>
      <c r="J570" s="18">
        <v>7455</v>
      </c>
    </row>
    <row r="571" spans="1:10" ht="120" customHeight="1" x14ac:dyDescent="0.2">
      <c r="A571" s="38" t="s">
        <v>516</v>
      </c>
      <c r="B571" s="11" t="s">
        <v>517</v>
      </c>
      <c r="C571" s="15"/>
      <c r="D571" s="15"/>
      <c r="E571" s="16">
        <f t="shared" si="77"/>
        <v>17157</v>
      </c>
      <c r="F571" s="17">
        <f>F572</f>
        <v>0</v>
      </c>
      <c r="G571" s="16">
        <f>G572</f>
        <v>17157</v>
      </c>
      <c r="H571" s="16">
        <f t="shared" si="78"/>
        <v>17842</v>
      </c>
      <c r="I571" s="17">
        <f>I572</f>
        <v>0</v>
      </c>
      <c r="J571" s="16">
        <f>J572</f>
        <v>17842</v>
      </c>
    </row>
    <row r="572" spans="1:10" ht="127.5" customHeight="1" x14ac:dyDescent="0.2">
      <c r="A572" s="36" t="s">
        <v>904</v>
      </c>
      <c r="B572" s="15" t="s">
        <v>518</v>
      </c>
      <c r="C572" s="15"/>
      <c r="D572" s="15"/>
      <c r="E572" s="18">
        <f t="shared" si="77"/>
        <v>17157</v>
      </c>
      <c r="F572" s="19">
        <f>F573</f>
        <v>0</v>
      </c>
      <c r="G572" s="18">
        <f>G573</f>
        <v>17157</v>
      </c>
      <c r="H572" s="18">
        <f t="shared" si="78"/>
        <v>17842</v>
      </c>
      <c r="I572" s="19">
        <f>I573</f>
        <v>0</v>
      </c>
      <c r="J572" s="18">
        <f>J573</f>
        <v>17842</v>
      </c>
    </row>
    <row r="573" spans="1:10" ht="54.75" customHeight="1" x14ac:dyDescent="0.2">
      <c r="A573" s="36" t="s">
        <v>30</v>
      </c>
      <c r="B573" s="15" t="s">
        <v>518</v>
      </c>
      <c r="C573" s="15" t="s">
        <v>19</v>
      </c>
      <c r="D573" s="15" t="s">
        <v>8</v>
      </c>
      <c r="E573" s="18">
        <f t="shared" si="77"/>
        <v>17157</v>
      </c>
      <c r="F573" s="18"/>
      <c r="G573" s="18">
        <v>17157</v>
      </c>
      <c r="H573" s="18">
        <f>I573+J573</f>
        <v>17842</v>
      </c>
      <c r="I573" s="18"/>
      <c r="J573" s="18">
        <v>17842</v>
      </c>
    </row>
    <row r="574" spans="1:10" ht="173.25" customHeight="1" x14ac:dyDescent="0.2">
      <c r="A574" s="11" t="s">
        <v>507</v>
      </c>
      <c r="B574" s="11" t="s">
        <v>519</v>
      </c>
      <c r="C574" s="15"/>
      <c r="D574" s="15"/>
      <c r="E574" s="16">
        <f t="shared" si="77"/>
        <v>906</v>
      </c>
      <c r="F574" s="17">
        <f>F575+F577</f>
        <v>0</v>
      </c>
      <c r="G574" s="17">
        <f>G575+G577</f>
        <v>906</v>
      </c>
      <c r="H574" s="16">
        <f t="shared" si="78"/>
        <v>764</v>
      </c>
      <c r="I574" s="17">
        <f>I575+I577</f>
        <v>0</v>
      </c>
      <c r="J574" s="17">
        <f>J575+J577</f>
        <v>764</v>
      </c>
    </row>
    <row r="575" spans="1:10" ht="252.75" customHeight="1" x14ac:dyDescent="0.2">
      <c r="A575" s="36" t="s">
        <v>905</v>
      </c>
      <c r="B575" s="15" t="s">
        <v>864</v>
      </c>
      <c r="C575" s="15"/>
      <c r="D575" s="15"/>
      <c r="E575" s="18">
        <f t="shared" si="77"/>
        <v>562</v>
      </c>
      <c r="F575" s="19">
        <f>F576</f>
        <v>0</v>
      </c>
      <c r="G575" s="19">
        <f>G576</f>
        <v>562</v>
      </c>
      <c r="H575" s="18">
        <f t="shared" si="78"/>
        <v>562</v>
      </c>
      <c r="I575" s="19">
        <f>I576</f>
        <v>0</v>
      </c>
      <c r="J575" s="19">
        <f>J576</f>
        <v>562</v>
      </c>
    </row>
    <row r="576" spans="1:10" ht="56.25" customHeight="1" x14ac:dyDescent="0.2">
      <c r="A576" s="36" t="s">
        <v>30</v>
      </c>
      <c r="B576" s="15" t="s">
        <v>864</v>
      </c>
      <c r="C576" s="15" t="s">
        <v>19</v>
      </c>
      <c r="D576" s="15" t="s">
        <v>8</v>
      </c>
      <c r="E576" s="18">
        <f t="shared" si="77"/>
        <v>562</v>
      </c>
      <c r="F576" s="18"/>
      <c r="G576" s="18">
        <v>562</v>
      </c>
      <c r="H576" s="18">
        <f>I576+J576</f>
        <v>562</v>
      </c>
      <c r="I576" s="18"/>
      <c r="J576" s="18">
        <v>562</v>
      </c>
    </row>
    <row r="577" spans="1:10" ht="276" customHeight="1" x14ac:dyDescent="0.2">
      <c r="A577" s="36" t="s">
        <v>857</v>
      </c>
      <c r="B577" s="15" t="s">
        <v>858</v>
      </c>
      <c r="C577" s="15"/>
      <c r="D577" s="15"/>
      <c r="E577" s="18">
        <f>F577+G577</f>
        <v>344</v>
      </c>
      <c r="F577" s="18">
        <f>F578</f>
        <v>0</v>
      </c>
      <c r="G577" s="18">
        <f>G578</f>
        <v>344</v>
      </c>
      <c r="H577" s="18">
        <f>I577+J577</f>
        <v>202</v>
      </c>
      <c r="I577" s="18">
        <f>I578</f>
        <v>0</v>
      </c>
      <c r="J577" s="18">
        <f>J578</f>
        <v>202</v>
      </c>
    </row>
    <row r="578" spans="1:10" ht="61.5" customHeight="1" x14ac:dyDescent="0.2">
      <c r="A578" s="15" t="s">
        <v>23</v>
      </c>
      <c r="B578" s="15" t="s">
        <v>858</v>
      </c>
      <c r="C578" s="15" t="s">
        <v>16</v>
      </c>
      <c r="D578" s="15" t="s">
        <v>8</v>
      </c>
      <c r="E578" s="18">
        <f>F578+G578</f>
        <v>344</v>
      </c>
      <c r="F578" s="18"/>
      <c r="G578" s="18">
        <v>344</v>
      </c>
      <c r="H578" s="18">
        <f>I578+J578</f>
        <v>202</v>
      </c>
      <c r="I578" s="18"/>
      <c r="J578" s="18">
        <v>202</v>
      </c>
    </row>
    <row r="579" spans="1:10" ht="84.75" customHeight="1" x14ac:dyDescent="0.2">
      <c r="A579" s="35" t="s">
        <v>520</v>
      </c>
      <c r="B579" s="11" t="s">
        <v>521</v>
      </c>
      <c r="C579" s="15"/>
      <c r="D579" s="15"/>
      <c r="E579" s="16">
        <f t="shared" si="77"/>
        <v>5603.1</v>
      </c>
      <c r="F579" s="16">
        <f>F580+F583+F588+F591</f>
        <v>4397</v>
      </c>
      <c r="G579" s="16">
        <f>G580+G583+G588+G591</f>
        <v>1206.0999999999999</v>
      </c>
      <c r="H579" s="16">
        <f t="shared" ref="H579:H592" si="79">I579+J579</f>
        <v>4394</v>
      </c>
      <c r="I579" s="16">
        <f>I580+I583+I588+I591</f>
        <v>4394</v>
      </c>
      <c r="J579" s="16">
        <f>J580+J583+J588+J591</f>
        <v>0</v>
      </c>
    </row>
    <row r="580" spans="1:10" ht="137.25" customHeight="1" x14ac:dyDescent="0.2">
      <c r="A580" s="35" t="s">
        <v>522</v>
      </c>
      <c r="B580" s="11" t="s">
        <v>523</v>
      </c>
      <c r="C580" s="15"/>
      <c r="D580" s="15"/>
      <c r="E580" s="16">
        <f t="shared" si="77"/>
        <v>3907</v>
      </c>
      <c r="F580" s="17">
        <f>F581</f>
        <v>3907</v>
      </c>
      <c r="G580" s="16">
        <f>G581</f>
        <v>0</v>
      </c>
      <c r="H580" s="16">
        <f t="shared" si="79"/>
        <v>3967</v>
      </c>
      <c r="I580" s="17">
        <f>I581</f>
        <v>3967</v>
      </c>
      <c r="J580" s="16">
        <f>J581</f>
        <v>0</v>
      </c>
    </row>
    <row r="581" spans="1:10" ht="93" customHeight="1" x14ac:dyDescent="0.2">
      <c r="A581" s="36" t="s">
        <v>55</v>
      </c>
      <c r="B581" s="15" t="s">
        <v>524</v>
      </c>
      <c r="C581" s="15"/>
      <c r="D581" s="15"/>
      <c r="E581" s="18">
        <f t="shared" si="77"/>
        <v>3907</v>
      </c>
      <c r="F581" s="19">
        <f>F582</f>
        <v>3907</v>
      </c>
      <c r="G581" s="18">
        <f>G582</f>
        <v>0</v>
      </c>
      <c r="H581" s="18">
        <f t="shared" si="79"/>
        <v>3967</v>
      </c>
      <c r="I581" s="19">
        <f>I582</f>
        <v>3967</v>
      </c>
      <c r="J581" s="18">
        <f>J582</f>
        <v>0</v>
      </c>
    </row>
    <row r="582" spans="1:10" ht="101.25" customHeight="1" x14ac:dyDescent="0.2">
      <c r="A582" s="15" t="s">
        <v>21</v>
      </c>
      <c r="B582" s="15" t="s">
        <v>524</v>
      </c>
      <c r="C582" s="15" t="s">
        <v>17</v>
      </c>
      <c r="D582" s="15" t="s">
        <v>469</v>
      </c>
      <c r="E582" s="18">
        <f t="shared" si="77"/>
        <v>3907</v>
      </c>
      <c r="F582" s="18">
        <v>3907</v>
      </c>
      <c r="G582" s="18"/>
      <c r="H582" s="18">
        <f>I582+J582</f>
        <v>3967</v>
      </c>
      <c r="I582" s="18">
        <f>3907+60</f>
        <v>3967</v>
      </c>
      <c r="J582" s="18"/>
    </row>
    <row r="583" spans="1:10" ht="191.25" customHeight="1" x14ac:dyDescent="0.2">
      <c r="A583" s="38" t="s">
        <v>525</v>
      </c>
      <c r="B583" s="11" t="s">
        <v>526</v>
      </c>
      <c r="C583" s="15"/>
      <c r="D583" s="15"/>
      <c r="E583" s="16">
        <f t="shared" si="77"/>
        <v>78</v>
      </c>
      <c r="F583" s="16">
        <f>F586+F584</f>
        <v>78</v>
      </c>
      <c r="G583" s="16">
        <f>G586+G584</f>
        <v>0</v>
      </c>
      <c r="H583" s="16">
        <f t="shared" si="79"/>
        <v>78</v>
      </c>
      <c r="I583" s="16">
        <f>I586+I584</f>
        <v>78</v>
      </c>
      <c r="J583" s="16">
        <f>J586+J584</f>
        <v>0</v>
      </c>
    </row>
    <row r="584" spans="1:10" ht="72.75" customHeight="1" x14ac:dyDescent="0.2">
      <c r="A584" s="36" t="s">
        <v>375</v>
      </c>
      <c r="B584" s="15" t="s">
        <v>697</v>
      </c>
      <c r="C584" s="15"/>
      <c r="D584" s="15"/>
      <c r="E584" s="18">
        <f t="shared" si="77"/>
        <v>1</v>
      </c>
      <c r="F584" s="18">
        <f>F585</f>
        <v>1</v>
      </c>
      <c r="G584" s="18">
        <f>G585</f>
        <v>0</v>
      </c>
      <c r="H584" s="18">
        <f t="shared" si="79"/>
        <v>1</v>
      </c>
      <c r="I584" s="18">
        <f>I585</f>
        <v>1</v>
      </c>
      <c r="J584" s="18">
        <f>J585</f>
        <v>0</v>
      </c>
    </row>
    <row r="585" spans="1:10" ht="74.25" customHeight="1" x14ac:dyDescent="0.2">
      <c r="A585" s="15" t="s">
        <v>23</v>
      </c>
      <c r="B585" s="15" t="s">
        <v>697</v>
      </c>
      <c r="C585" s="15" t="s">
        <v>16</v>
      </c>
      <c r="D585" s="15" t="s">
        <v>11</v>
      </c>
      <c r="E585" s="18">
        <f t="shared" si="77"/>
        <v>1</v>
      </c>
      <c r="F585" s="18">
        <v>1</v>
      </c>
      <c r="G585" s="18"/>
      <c r="H585" s="18">
        <f>I585+J585</f>
        <v>1</v>
      </c>
      <c r="I585" s="18">
        <v>1</v>
      </c>
      <c r="J585" s="18"/>
    </row>
    <row r="586" spans="1:10" ht="112.5" customHeight="1" x14ac:dyDescent="0.2">
      <c r="A586" s="36" t="s">
        <v>659</v>
      </c>
      <c r="B586" s="15" t="s">
        <v>660</v>
      </c>
      <c r="C586" s="15"/>
      <c r="D586" s="15"/>
      <c r="E586" s="18">
        <f t="shared" si="77"/>
        <v>77</v>
      </c>
      <c r="F586" s="19">
        <f>F587</f>
        <v>77</v>
      </c>
      <c r="G586" s="18">
        <f>G587</f>
        <v>0</v>
      </c>
      <c r="H586" s="18">
        <f t="shared" si="79"/>
        <v>77</v>
      </c>
      <c r="I586" s="19">
        <f>I587</f>
        <v>77</v>
      </c>
      <c r="J586" s="18">
        <f>J587</f>
        <v>0</v>
      </c>
    </row>
    <row r="587" spans="1:10" ht="59.25" customHeight="1" x14ac:dyDescent="0.2">
      <c r="A587" s="36" t="s">
        <v>30</v>
      </c>
      <c r="B587" s="15" t="s">
        <v>660</v>
      </c>
      <c r="C587" s="15" t="s">
        <v>19</v>
      </c>
      <c r="D587" s="15" t="s">
        <v>11</v>
      </c>
      <c r="E587" s="18">
        <f t="shared" si="77"/>
        <v>77</v>
      </c>
      <c r="F587" s="18">
        <v>77</v>
      </c>
      <c r="G587" s="18"/>
      <c r="H587" s="18">
        <f>I587+J587</f>
        <v>77</v>
      </c>
      <c r="I587" s="18">
        <v>77</v>
      </c>
      <c r="J587" s="18"/>
    </row>
    <row r="588" spans="1:10" ht="103.5" customHeight="1" x14ac:dyDescent="0.2">
      <c r="A588" s="38" t="s">
        <v>527</v>
      </c>
      <c r="B588" s="11" t="s">
        <v>528</v>
      </c>
      <c r="C588" s="15"/>
      <c r="D588" s="15"/>
      <c r="E588" s="16">
        <f t="shared" si="77"/>
        <v>349</v>
      </c>
      <c r="F588" s="17">
        <f>F589</f>
        <v>349</v>
      </c>
      <c r="G588" s="16">
        <f>G589</f>
        <v>0</v>
      </c>
      <c r="H588" s="16">
        <f t="shared" si="79"/>
        <v>349</v>
      </c>
      <c r="I588" s="17">
        <f>I589</f>
        <v>349</v>
      </c>
      <c r="J588" s="16">
        <f>J589</f>
        <v>0</v>
      </c>
    </row>
    <row r="589" spans="1:10" ht="32.25" customHeight="1" x14ac:dyDescent="0.2">
      <c r="A589" s="55" t="s">
        <v>69</v>
      </c>
      <c r="B589" s="15" t="s">
        <v>529</v>
      </c>
      <c r="C589" s="15"/>
      <c r="D589" s="15"/>
      <c r="E589" s="18">
        <f t="shared" si="77"/>
        <v>349</v>
      </c>
      <c r="F589" s="19">
        <f>F590</f>
        <v>349</v>
      </c>
      <c r="G589" s="18">
        <f>G590</f>
        <v>0</v>
      </c>
      <c r="H589" s="18">
        <f t="shared" si="79"/>
        <v>349</v>
      </c>
      <c r="I589" s="19">
        <f>I590</f>
        <v>349</v>
      </c>
      <c r="J589" s="18">
        <f>J590</f>
        <v>0</v>
      </c>
    </row>
    <row r="590" spans="1:10" ht="71.25" customHeight="1" x14ac:dyDescent="0.2">
      <c r="A590" s="15" t="s">
        <v>23</v>
      </c>
      <c r="B590" s="15" t="s">
        <v>529</v>
      </c>
      <c r="C590" s="15" t="s">
        <v>16</v>
      </c>
      <c r="D590" s="15" t="s">
        <v>11</v>
      </c>
      <c r="E590" s="18">
        <f t="shared" si="77"/>
        <v>349</v>
      </c>
      <c r="F590" s="18">
        <v>349</v>
      </c>
      <c r="G590" s="18"/>
      <c r="H590" s="18">
        <f>I590+J590</f>
        <v>349</v>
      </c>
      <c r="I590" s="18">
        <v>349</v>
      </c>
      <c r="J590" s="18"/>
    </row>
    <row r="591" spans="1:10" ht="98.25" customHeight="1" x14ac:dyDescent="0.2">
      <c r="A591" s="38" t="s">
        <v>692</v>
      </c>
      <c r="B591" s="11" t="s">
        <v>643</v>
      </c>
      <c r="C591" s="15"/>
      <c r="D591" s="15"/>
      <c r="E591" s="16">
        <f t="shared" si="77"/>
        <v>1269.0999999999999</v>
      </c>
      <c r="F591" s="16">
        <f>F592</f>
        <v>63</v>
      </c>
      <c r="G591" s="16">
        <f>G592</f>
        <v>1206.0999999999999</v>
      </c>
      <c r="H591" s="16">
        <f t="shared" si="79"/>
        <v>0</v>
      </c>
      <c r="I591" s="16">
        <f>I592</f>
        <v>0</v>
      </c>
      <c r="J591" s="16">
        <f>J592</f>
        <v>0</v>
      </c>
    </row>
    <row r="592" spans="1:10" ht="171" customHeight="1" x14ac:dyDescent="0.2">
      <c r="A592" s="15" t="s">
        <v>906</v>
      </c>
      <c r="B592" s="15" t="s">
        <v>1004</v>
      </c>
      <c r="C592" s="15"/>
      <c r="D592" s="15"/>
      <c r="E592" s="18">
        <f t="shared" si="77"/>
        <v>1269.0999999999999</v>
      </c>
      <c r="F592" s="18">
        <f>F593</f>
        <v>63</v>
      </c>
      <c r="G592" s="18">
        <f>G593</f>
        <v>1206.0999999999999</v>
      </c>
      <c r="H592" s="18">
        <f t="shared" si="79"/>
        <v>0</v>
      </c>
      <c r="I592" s="18">
        <f>I593</f>
        <v>0</v>
      </c>
      <c r="J592" s="18">
        <f>J593</f>
        <v>0</v>
      </c>
    </row>
    <row r="593" spans="1:10" ht="104.25" customHeight="1" x14ac:dyDescent="0.2">
      <c r="A593" s="15" t="s">
        <v>21</v>
      </c>
      <c r="B593" s="15" t="s">
        <v>1004</v>
      </c>
      <c r="C593" s="15" t="s">
        <v>17</v>
      </c>
      <c r="D593" s="15" t="s">
        <v>38</v>
      </c>
      <c r="E593" s="18">
        <f>F593+G593</f>
        <v>1269.0999999999999</v>
      </c>
      <c r="F593" s="18">
        <v>63</v>
      </c>
      <c r="G593" s="18">
        <f>1206.1</f>
        <v>1206.0999999999999</v>
      </c>
      <c r="H593" s="18">
        <f>I593+J593</f>
        <v>0</v>
      </c>
      <c r="I593" s="18"/>
      <c r="J593" s="18"/>
    </row>
    <row r="594" spans="1:10" ht="104.25" customHeight="1" x14ac:dyDescent="0.2">
      <c r="A594" s="35" t="s">
        <v>530</v>
      </c>
      <c r="B594" s="11" t="s">
        <v>531</v>
      </c>
      <c r="C594" s="15"/>
      <c r="D594" s="15"/>
      <c r="E594" s="16">
        <f t="shared" si="77"/>
        <v>5000</v>
      </c>
      <c r="F594" s="17">
        <f t="shared" ref="F594:J596" si="80">F595</f>
        <v>5000</v>
      </c>
      <c r="G594" s="16">
        <f t="shared" si="80"/>
        <v>0</v>
      </c>
      <c r="H594" s="16">
        <f t="shared" ref="H594:H613" si="81">I594+J594</f>
        <v>5000</v>
      </c>
      <c r="I594" s="17">
        <f t="shared" si="80"/>
        <v>5000</v>
      </c>
      <c r="J594" s="16">
        <f t="shared" si="80"/>
        <v>0</v>
      </c>
    </row>
    <row r="595" spans="1:10" ht="154.5" customHeight="1" x14ac:dyDescent="0.2">
      <c r="A595" s="38" t="s">
        <v>532</v>
      </c>
      <c r="B595" s="11" t="s">
        <v>533</v>
      </c>
      <c r="C595" s="15"/>
      <c r="D595" s="15"/>
      <c r="E595" s="16">
        <f t="shared" si="77"/>
        <v>5000</v>
      </c>
      <c r="F595" s="17">
        <f t="shared" si="80"/>
        <v>5000</v>
      </c>
      <c r="G595" s="16">
        <f t="shared" si="80"/>
        <v>0</v>
      </c>
      <c r="H595" s="16">
        <f t="shared" si="81"/>
        <v>5000</v>
      </c>
      <c r="I595" s="17">
        <f t="shared" si="80"/>
        <v>5000</v>
      </c>
      <c r="J595" s="16">
        <f t="shared" si="80"/>
        <v>0</v>
      </c>
    </row>
    <row r="596" spans="1:10" ht="139.5" customHeight="1" x14ac:dyDescent="0.2">
      <c r="A596" s="37" t="s">
        <v>817</v>
      </c>
      <c r="B596" s="15" t="s">
        <v>534</v>
      </c>
      <c r="C596" s="15"/>
      <c r="D596" s="15"/>
      <c r="E596" s="18">
        <f t="shared" si="77"/>
        <v>5000</v>
      </c>
      <c r="F596" s="19">
        <f t="shared" si="80"/>
        <v>5000</v>
      </c>
      <c r="G596" s="18">
        <f t="shared" si="80"/>
        <v>0</v>
      </c>
      <c r="H596" s="18">
        <f t="shared" si="81"/>
        <v>5000</v>
      </c>
      <c r="I596" s="19">
        <f t="shared" si="80"/>
        <v>5000</v>
      </c>
      <c r="J596" s="18">
        <f t="shared" si="80"/>
        <v>0</v>
      </c>
    </row>
    <row r="597" spans="1:10" ht="103.5" customHeight="1" x14ac:dyDescent="0.2">
      <c r="A597" s="15" t="s">
        <v>21</v>
      </c>
      <c r="B597" s="15" t="s">
        <v>534</v>
      </c>
      <c r="C597" s="15" t="s">
        <v>17</v>
      </c>
      <c r="D597" s="15" t="s">
        <v>38</v>
      </c>
      <c r="E597" s="18">
        <f t="shared" si="77"/>
        <v>5000</v>
      </c>
      <c r="F597" s="18">
        <f>4500+500</f>
        <v>5000</v>
      </c>
      <c r="G597" s="18"/>
      <c r="H597" s="18">
        <f>I597+J597</f>
        <v>5000</v>
      </c>
      <c r="I597" s="18">
        <f>4500+500</f>
        <v>5000</v>
      </c>
      <c r="J597" s="18"/>
    </row>
    <row r="598" spans="1:10" ht="138.6" customHeight="1" x14ac:dyDescent="0.2">
      <c r="A598" s="35" t="s">
        <v>721</v>
      </c>
      <c r="B598" s="11" t="s">
        <v>535</v>
      </c>
      <c r="C598" s="15"/>
      <c r="D598" s="15"/>
      <c r="E598" s="16">
        <f t="shared" si="77"/>
        <v>51401</v>
      </c>
      <c r="F598" s="17">
        <f>F599+F602+F606+F611+F614+F618+F622</f>
        <v>4225</v>
      </c>
      <c r="G598" s="16">
        <f>G599+G602+G606+G611+G614+G618+G622</f>
        <v>47176</v>
      </c>
      <c r="H598" s="16">
        <f t="shared" si="81"/>
        <v>53176</v>
      </c>
      <c r="I598" s="17">
        <f>I599+I602+I606+I611+I614+I618+I622</f>
        <v>4225</v>
      </c>
      <c r="J598" s="16">
        <f>J599+J602+J606+J611+J614+J618+J622</f>
        <v>48951</v>
      </c>
    </row>
    <row r="599" spans="1:10" ht="240" customHeight="1" x14ac:dyDescent="0.2">
      <c r="A599" s="38" t="s">
        <v>536</v>
      </c>
      <c r="B599" s="11" t="s">
        <v>537</v>
      </c>
      <c r="C599" s="15"/>
      <c r="D599" s="15"/>
      <c r="E599" s="16">
        <f t="shared" si="77"/>
        <v>2808</v>
      </c>
      <c r="F599" s="17">
        <f>F600</f>
        <v>2808</v>
      </c>
      <c r="G599" s="16">
        <f>G600</f>
        <v>0</v>
      </c>
      <c r="H599" s="16">
        <f t="shared" si="81"/>
        <v>2808</v>
      </c>
      <c r="I599" s="17">
        <f>I600</f>
        <v>2808</v>
      </c>
      <c r="J599" s="16">
        <f>J600</f>
        <v>0</v>
      </c>
    </row>
    <row r="600" spans="1:10" ht="66.75" customHeight="1" x14ac:dyDescent="0.2">
      <c r="A600" s="36" t="s">
        <v>77</v>
      </c>
      <c r="B600" s="15" t="s">
        <v>538</v>
      </c>
      <c r="C600" s="15"/>
      <c r="D600" s="15"/>
      <c r="E600" s="18">
        <f t="shared" si="77"/>
        <v>2808</v>
      </c>
      <c r="F600" s="19">
        <f>F601</f>
        <v>2808</v>
      </c>
      <c r="G600" s="18">
        <f>G601</f>
        <v>0</v>
      </c>
      <c r="H600" s="18">
        <f t="shared" si="81"/>
        <v>2808</v>
      </c>
      <c r="I600" s="19">
        <f>I601</f>
        <v>2808</v>
      </c>
      <c r="J600" s="18">
        <f>J601</f>
        <v>0</v>
      </c>
    </row>
    <row r="601" spans="1:10" ht="183.75" customHeight="1" x14ac:dyDescent="0.2">
      <c r="A601" s="37" t="s">
        <v>25</v>
      </c>
      <c r="B601" s="15" t="s">
        <v>538</v>
      </c>
      <c r="C601" s="15" t="s">
        <v>15</v>
      </c>
      <c r="D601" s="15" t="s">
        <v>38</v>
      </c>
      <c r="E601" s="18">
        <f t="shared" si="77"/>
        <v>2808</v>
      </c>
      <c r="F601" s="18">
        <v>2808</v>
      </c>
      <c r="G601" s="18"/>
      <c r="H601" s="18">
        <f>I601+J601</f>
        <v>2808</v>
      </c>
      <c r="I601" s="18">
        <v>2808</v>
      </c>
      <c r="J601" s="18"/>
    </row>
    <row r="602" spans="1:10" ht="220.15" customHeight="1" x14ac:dyDescent="0.2">
      <c r="A602" s="38" t="s">
        <v>539</v>
      </c>
      <c r="B602" s="11" t="s">
        <v>540</v>
      </c>
      <c r="C602" s="15"/>
      <c r="D602" s="15"/>
      <c r="E602" s="16">
        <f t="shared" si="77"/>
        <v>1417</v>
      </c>
      <c r="F602" s="17">
        <f>F603</f>
        <v>1417</v>
      </c>
      <c r="G602" s="16">
        <f>G603</f>
        <v>0</v>
      </c>
      <c r="H602" s="16">
        <f t="shared" si="81"/>
        <v>1417</v>
      </c>
      <c r="I602" s="17">
        <f>I603</f>
        <v>1417</v>
      </c>
      <c r="J602" s="16">
        <f>J603</f>
        <v>0</v>
      </c>
    </row>
    <row r="603" spans="1:10" ht="90.75" customHeight="1" x14ac:dyDescent="0.2">
      <c r="A603" s="36" t="s">
        <v>55</v>
      </c>
      <c r="B603" s="15" t="s">
        <v>541</v>
      </c>
      <c r="C603" s="15"/>
      <c r="D603" s="15"/>
      <c r="E603" s="18">
        <f t="shared" si="77"/>
        <v>1417</v>
      </c>
      <c r="F603" s="19">
        <f>F604+F605</f>
        <v>1417</v>
      </c>
      <c r="G603" s="18">
        <f>G604+G605</f>
        <v>0</v>
      </c>
      <c r="H603" s="18">
        <f t="shared" si="81"/>
        <v>1417</v>
      </c>
      <c r="I603" s="19">
        <f>I604+I605</f>
        <v>1417</v>
      </c>
      <c r="J603" s="18">
        <f>J604+J605</f>
        <v>0</v>
      </c>
    </row>
    <row r="604" spans="1:10" ht="194.25" customHeight="1" x14ac:dyDescent="0.2">
      <c r="A604" s="37" t="s">
        <v>25</v>
      </c>
      <c r="B604" s="15" t="s">
        <v>541</v>
      </c>
      <c r="C604" s="15" t="s">
        <v>15</v>
      </c>
      <c r="D604" s="15" t="s">
        <v>38</v>
      </c>
      <c r="E604" s="18">
        <f t="shared" si="77"/>
        <v>1403</v>
      </c>
      <c r="F604" s="18">
        <v>1403</v>
      </c>
      <c r="G604" s="18"/>
      <c r="H604" s="18">
        <f t="shared" si="81"/>
        <v>1403</v>
      </c>
      <c r="I604" s="18">
        <v>1403</v>
      </c>
      <c r="J604" s="18"/>
    </row>
    <row r="605" spans="1:10" ht="68.25" customHeight="1" x14ac:dyDescent="0.2">
      <c r="A605" s="15" t="s">
        <v>23</v>
      </c>
      <c r="B605" s="15" t="s">
        <v>541</v>
      </c>
      <c r="C605" s="15" t="s">
        <v>16</v>
      </c>
      <c r="D605" s="15" t="s">
        <v>38</v>
      </c>
      <c r="E605" s="18">
        <f t="shared" si="77"/>
        <v>14</v>
      </c>
      <c r="F605" s="18">
        <v>14</v>
      </c>
      <c r="G605" s="18"/>
      <c r="H605" s="18">
        <f t="shared" si="81"/>
        <v>14</v>
      </c>
      <c r="I605" s="18">
        <v>14</v>
      </c>
      <c r="J605" s="18"/>
    </row>
    <row r="606" spans="1:10" ht="119.25" customHeight="1" x14ac:dyDescent="0.2">
      <c r="A606" s="38" t="s">
        <v>542</v>
      </c>
      <c r="B606" s="11" t="s">
        <v>543</v>
      </c>
      <c r="C606" s="15"/>
      <c r="D606" s="15"/>
      <c r="E606" s="16">
        <f t="shared" si="77"/>
        <v>26503</v>
      </c>
      <c r="F606" s="17">
        <f>F607</f>
        <v>0</v>
      </c>
      <c r="G606" s="16">
        <f>G607</f>
        <v>26503</v>
      </c>
      <c r="H606" s="16">
        <f t="shared" si="81"/>
        <v>27548</v>
      </c>
      <c r="I606" s="17">
        <f>I607</f>
        <v>0</v>
      </c>
      <c r="J606" s="16">
        <f>J607</f>
        <v>27548</v>
      </c>
    </row>
    <row r="607" spans="1:10" ht="83.25" customHeight="1" x14ac:dyDescent="0.2">
      <c r="A607" s="36" t="s">
        <v>907</v>
      </c>
      <c r="B607" s="15" t="s">
        <v>544</v>
      </c>
      <c r="C607" s="15"/>
      <c r="D607" s="15"/>
      <c r="E607" s="18">
        <f t="shared" si="77"/>
        <v>26503</v>
      </c>
      <c r="F607" s="18">
        <f>F608+F610+F609</f>
        <v>0</v>
      </c>
      <c r="G607" s="18">
        <f>G608+G610+G609</f>
        <v>26503</v>
      </c>
      <c r="H607" s="18">
        <f t="shared" si="81"/>
        <v>27548</v>
      </c>
      <c r="I607" s="18">
        <f>I608+I610+I609</f>
        <v>0</v>
      </c>
      <c r="J607" s="18">
        <f>J608+J610+J609</f>
        <v>27548</v>
      </c>
    </row>
    <row r="608" spans="1:10" ht="191.25" customHeight="1" x14ac:dyDescent="0.2">
      <c r="A608" s="37" t="s">
        <v>25</v>
      </c>
      <c r="B608" s="15" t="s">
        <v>544</v>
      </c>
      <c r="C608" s="15" t="s">
        <v>15</v>
      </c>
      <c r="D608" s="15" t="s">
        <v>38</v>
      </c>
      <c r="E608" s="18">
        <f t="shared" si="77"/>
        <v>25500</v>
      </c>
      <c r="F608" s="18"/>
      <c r="G608" s="18">
        <v>25500</v>
      </c>
      <c r="H608" s="18">
        <f t="shared" si="81"/>
        <v>26520</v>
      </c>
      <c r="I608" s="18"/>
      <c r="J608" s="18">
        <v>26520</v>
      </c>
    </row>
    <row r="609" spans="1:10" ht="67.5" customHeight="1" x14ac:dyDescent="0.2">
      <c r="A609" s="15" t="s">
        <v>23</v>
      </c>
      <c r="B609" s="15" t="s">
        <v>544</v>
      </c>
      <c r="C609" s="15" t="s">
        <v>16</v>
      </c>
      <c r="D609" s="15" t="s">
        <v>38</v>
      </c>
      <c r="E609" s="18">
        <f t="shared" si="77"/>
        <v>942</v>
      </c>
      <c r="F609" s="18"/>
      <c r="G609" s="18">
        <v>942</v>
      </c>
      <c r="H609" s="18">
        <f t="shared" si="81"/>
        <v>967</v>
      </c>
      <c r="I609" s="18"/>
      <c r="J609" s="18">
        <v>967</v>
      </c>
    </row>
    <row r="610" spans="1:10" ht="45" customHeight="1" x14ac:dyDescent="0.2">
      <c r="A610" s="15" t="s">
        <v>22</v>
      </c>
      <c r="B610" s="15" t="s">
        <v>544</v>
      </c>
      <c r="C610" s="15" t="s">
        <v>18</v>
      </c>
      <c r="D610" s="15" t="s">
        <v>38</v>
      </c>
      <c r="E610" s="18">
        <f t="shared" si="77"/>
        <v>61</v>
      </c>
      <c r="F610" s="18"/>
      <c r="G610" s="18">
        <v>61</v>
      </c>
      <c r="H610" s="18">
        <f t="shared" si="81"/>
        <v>61</v>
      </c>
      <c r="I610" s="18"/>
      <c r="J610" s="18">
        <v>61</v>
      </c>
    </row>
    <row r="611" spans="1:10" ht="172.15" customHeight="1" x14ac:dyDescent="0.2">
      <c r="A611" s="38" t="s">
        <v>545</v>
      </c>
      <c r="B611" s="11" t="s">
        <v>546</v>
      </c>
      <c r="C611" s="15"/>
      <c r="D611" s="15"/>
      <c r="E611" s="16">
        <f t="shared" si="77"/>
        <v>5536</v>
      </c>
      <c r="F611" s="16">
        <f>F612</f>
        <v>0</v>
      </c>
      <c r="G611" s="16">
        <f>G612</f>
        <v>5536</v>
      </c>
      <c r="H611" s="16">
        <f t="shared" si="81"/>
        <v>5756</v>
      </c>
      <c r="I611" s="16">
        <f>I612</f>
        <v>0</v>
      </c>
      <c r="J611" s="16">
        <f>J612</f>
        <v>5756</v>
      </c>
    </row>
    <row r="612" spans="1:10" ht="143.44999999999999" customHeight="1" x14ac:dyDescent="0.2">
      <c r="A612" s="36" t="s">
        <v>908</v>
      </c>
      <c r="B612" s="15" t="s">
        <v>547</v>
      </c>
      <c r="C612" s="15"/>
      <c r="D612" s="15"/>
      <c r="E612" s="18">
        <f t="shared" si="77"/>
        <v>5536</v>
      </c>
      <c r="F612" s="18">
        <f>F613</f>
        <v>0</v>
      </c>
      <c r="G612" s="18">
        <f>G613</f>
        <v>5536</v>
      </c>
      <c r="H612" s="18">
        <f t="shared" si="81"/>
        <v>5756</v>
      </c>
      <c r="I612" s="18">
        <f>I613</f>
        <v>0</v>
      </c>
      <c r="J612" s="18">
        <f>J613</f>
        <v>5756</v>
      </c>
    </row>
    <row r="613" spans="1:10" ht="191.25" customHeight="1" x14ac:dyDescent="0.2">
      <c r="A613" s="37" t="s">
        <v>25</v>
      </c>
      <c r="B613" s="15" t="s">
        <v>547</v>
      </c>
      <c r="C613" s="15" t="s">
        <v>15</v>
      </c>
      <c r="D613" s="15" t="s">
        <v>38</v>
      </c>
      <c r="E613" s="18">
        <f t="shared" si="77"/>
        <v>5536</v>
      </c>
      <c r="F613" s="18"/>
      <c r="G613" s="18">
        <v>5536</v>
      </c>
      <c r="H613" s="18">
        <f t="shared" si="81"/>
        <v>5756</v>
      </c>
      <c r="I613" s="18"/>
      <c r="J613" s="18">
        <v>5756</v>
      </c>
    </row>
    <row r="614" spans="1:10" s="20" customFormat="1" ht="119.45" customHeight="1" x14ac:dyDescent="0.2">
      <c r="A614" s="38" t="s">
        <v>765</v>
      </c>
      <c r="B614" s="11" t="s">
        <v>548</v>
      </c>
      <c r="C614" s="11"/>
      <c r="D614" s="11"/>
      <c r="E614" s="16">
        <f t="shared" si="77"/>
        <v>1419</v>
      </c>
      <c r="F614" s="16">
        <f>F615</f>
        <v>0</v>
      </c>
      <c r="G614" s="16">
        <f>G615</f>
        <v>1419</v>
      </c>
      <c r="H614" s="16">
        <f t="shared" ref="H614:H682" si="82">I614+J614</f>
        <v>1469</v>
      </c>
      <c r="I614" s="16">
        <f>I615</f>
        <v>0</v>
      </c>
      <c r="J614" s="16">
        <f>J615</f>
        <v>1469</v>
      </c>
    </row>
    <row r="615" spans="1:10" ht="92.25" customHeight="1" x14ac:dyDescent="0.2">
      <c r="A615" s="36" t="s">
        <v>549</v>
      </c>
      <c r="B615" s="15" t="s">
        <v>550</v>
      </c>
      <c r="C615" s="15"/>
      <c r="D615" s="15"/>
      <c r="E615" s="18">
        <f t="shared" si="77"/>
        <v>1419</v>
      </c>
      <c r="F615" s="19">
        <f>F616+F617</f>
        <v>0</v>
      </c>
      <c r="G615" s="18">
        <f>G616+G617</f>
        <v>1419</v>
      </c>
      <c r="H615" s="18">
        <f t="shared" si="82"/>
        <v>1469</v>
      </c>
      <c r="I615" s="19">
        <f>I616+I617</f>
        <v>0</v>
      </c>
      <c r="J615" s="18">
        <f>J616+J617</f>
        <v>1469</v>
      </c>
    </row>
    <row r="616" spans="1:10" ht="195.75" customHeight="1" x14ac:dyDescent="0.2">
      <c r="A616" s="37" t="s">
        <v>25</v>
      </c>
      <c r="B616" s="15" t="s">
        <v>550</v>
      </c>
      <c r="C616" s="15" t="s">
        <v>15</v>
      </c>
      <c r="D616" s="15" t="s">
        <v>38</v>
      </c>
      <c r="E616" s="18">
        <f t="shared" si="77"/>
        <v>1318</v>
      </c>
      <c r="F616" s="18"/>
      <c r="G616" s="18">
        <v>1318</v>
      </c>
      <c r="H616" s="18">
        <f t="shared" si="82"/>
        <v>1371</v>
      </c>
      <c r="I616" s="18"/>
      <c r="J616" s="18">
        <v>1371</v>
      </c>
    </row>
    <row r="617" spans="1:10" ht="64.150000000000006" customHeight="1" x14ac:dyDescent="0.2">
      <c r="A617" s="15" t="s">
        <v>23</v>
      </c>
      <c r="B617" s="15" t="s">
        <v>550</v>
      </c>
      <c r="C617" s="15" t="s">
        <v>16</v>
      </c>
      <c r="D617" s="15" t="s">
        <v>38</v>
      </c>
      <c r="E617" s="18">
        <f t="shared" si="77"/>
        <v>101</v>
      </c>
      <c r="F617" s="18"/>
      <c r="G617" s="18">
        <v>101</v>
      </c>
      <c r="H617" s="18">
        <f t="shared" si="82"/>
        <v>98</v>
      </c>
      <c r="I617" s="18"/>
      <c r="J617" s="18">
        <v>98</v>
      </c>
    </row>
    <row r="618" spans="1:10" ht="135.6" customHeight="1" x14ac:dyDescent="0.2">
      <c r="A618" s="38" t="s">
        <v>551</v>
      </c>
      <c r="B618" s="11" t="s">
        <v>552</v>
      </c>
      <c r="C618" s="15"/>
      <c r="D618" s="15"/>
      <c r="E618" s="16">
        <f t="shared" ref="E618:E633" si="83">F618+G618</f>
        <v>4940</v>
      </c>
      <c r="F618" s="17">
        <f>F619</f>
        <v>0</v>
      </c>
      <c r="G618" s="16">
        <f>G619</f>
        <v>4940</v>
      </c>
      <c r="H618" s="16">
        <f t="shared" si="82"/>
        <v>5117</v>
      </c>
      <c r="I618" s="17">
        <f>I619</f>
        <v>0</v>
      </c>
      <c r="J618" s="16">
        <f>J619</f>
        <v>5117</v>
      </c>
    </row>
    <row r="619" spans="1:10" ht="117" customHeight="1" x14ac:dyDescent="0.2">
      <c r="A619" s="37" t="s">
        <v>909</v>
      </c>
      <c r="B619" s="15" t="s">
        <v>553</v>
      </c>
      <c r="C619" s="15"/>
      <c r="D619" s="15"/>
      <c r="E619" s="18">
        <f t="shared" si="83"/>
        <v>4940</v>
      </c>
      <c r="F619" s="18">
        <f>F620+F621</f>
        <v>0</v>
      </c>
      <c r="G619" s="18">
        <f>G620+G621</f>
        <v>4940</v>
      </c>
      <c r="H619" s="18">
        <f t="shared" si="82"/>
        <v>5117</v>
      </c>
      <c r="I619" s="18">
        <f>I620+I621</f>
        <v>0</v>
      </c>
      <c r="J619" s="18">
        <f>J620+J621</f>
        <v>5117</v>
      </c>
    </row>
    <row r="620" spans="1:10" ht="194.25" customHeight="1" x14ac:dyDescent="0.2">
      <c r="A620" s="37" t="s">
        <v>25</v>
      </c>
      <c r="B620" s="15" t="s">
        <v>553</v>
      </c>
      <c r="C620" s="15" t="s">
        <v>15</v>
      </c>
      <c r="D620" s="15" t="s">
        <v>38</v>
      </c>
      <c r="E620" s="18">
        <f t="shared" si="83"/>
        <v>4442</v>
      </c>
      <c r="F620" s="18"/>
      <c r="G620" s="18">
        <v>4442</v>
      </c>
      <c r="H620" s="18">
        <f t="shared" si="82"/>
        <v>4619</v>
      </c>
      <c r="I620" s="18"/>
      <c r="J620" s="18">
        <v>4619</v>
      </c>
    </row>
    <row r="621" spans="1:10" ht="74.25" customHeight="1" x14ac:dyDescent="0.2">
      <c r="A621" s="15" t="s">
        <v>23</v>
      </c>
      <c r="B621" s="15" t="s">
        <v>553</v>
      </c>
      <c r="C621" s="15" t="s">
        <v>16</v>
      </c>
      <c r="D621" s="15" t="s">
        <v>38</v>
      </c>
      <c r="E621" s="18">
        <f t="shared" si="83"/>
        <v>498</v>
      </c>
      <c r="F621" s="18"/>
      <c r="G621" s="18">
        <v>498</v>
      </c>
      <c r="H621" s="18">
        <f t="shared" si="82"/>
        <v>498</v>
      </c>
      <c r="I621" s="18"/>
      <c r="J621" s="18">
        <v>498</v>
      </c>
    </row>
    <row r="622" spans="1:10" ht="102" customHeight="1" x14ac:dyDescent="0.2">
      <c r="A622" s="38" t="s">
        <v>554</v>
      </c>
      <c r="B622" s="11" t="s">
        <v>555</v>
      </c>
      <c r="C622" s="15"/>
      <c r="D622" s="15"/>
      <c r="E622" s="16">
        <f t="shared" si="83"/>
        <v>8778</v>
      </c>
      <c r="F622" s="17">
        <f>F623</f>
        <v>0</v>
      </c>
      <c r="G622" s="16">
        <f>G623</f>
        <v>8778</v>
      </c>
      <c r="H622" s="16">
        <f t="shared" si="82"/>
        <v>9061</v>
      </c>
      <c r="I622" s="17">
        <f>I623</f>
        <v>0</v>
      </c>
      <c r="J622" s="16">
        <f>J623</f>
        <v>9061</v>
      </c>
    </row>
    <row r="623" spans="1:10" ht="93.75" customHeight="1" x14ac:dyDescent="0.2">
      <c r="A623" s="36" t="s">
        <v>476</v>
      </c>
      <c r="B623" s="15" t="s">
        <v>556</v>
      </c>
      <c r="C623" s="15"/>
      <c r="D623" s="15"/>
      <c r="E623" s="18">
        <f t="shared" si="83"/>
        <v>8778</v>
      </c>
      <c r="F623" s="19">
        <f>F624+F625</f>
        <v>0</v>
      </c>
      <c r="G623" s="18">
        <f>G624+G625</f>
        <v>8778</v>
      </c>
      <c r="H623" s="18">
        <f t="shared" si="82"/>
        <v>9061</v>
      </c>
      <c r="I623" s="19">
        <f>I624+I625</f>
        <v>0</v>
      </c>
      <c r="J623" s="18">
        <f>J624+J625</f>
        <v>9061</v>
      </c>
    </row>
    <row r="624" spans="1:10" ht="189" customHeight="1" x14ac:dyDescent="0.2">
      <c r="A624" s="37" t="s">
        <v>25</v>
      </c>
      <c r="B624" s="15" t="s">
        <v>556</v>
      </c>
      <c r="C624" s="15" t="s">
        <v>15</v>
      </c>
      <c r="D624" s="15" t="s">
        <v>469</v>
      </c>
      <c r="E624" s="18">
        <f t="shared" si="83"/>
        <v>7033</v>
      </c>
      <c r="F624" s="18"/>
      <c r="G624" s="18">
        <v>7033</v>
      </c>
      <c r="H624" s="18">
        <f t="shared" si="82"/>
        <v>7314</v>
      </c>
      <c r="I624" s="18"/>
      <c r="J624" s="18">
        <v>7314</v>
      </c>
    </row>
    <row r="625" spans="1:10" ht="69" customHeight="1" x14ac:dyDescent="0.2">
      <c r="A625" s="15" t="s">
        <v>23</v>
      </c>
      <c r="B625" s="15" t="s">
        <v>556</v>
      </c>
      <c r="C625" s="15" t="s">
        <v>16</v>
      </c>
      <c r="D625" s="15" t="s">
        <v>469</v>
      </c>
      <c r="E625" s="18">
        <f t="shared" si="83"/>
        <v>1745</v>
      </c>
      <c r="F625" s="18"/>
      <c r="G625" s="18">
        <v>1745</v>
      </c>
      <c r="H625" s="18">
        <f t="shared" si="82"/>
        <v>1747</v>
      </c>
      <c r="I625" s="18"/>
      <c r="J625" s="18">
        <v>1747</v>
      </c>
    </row>
    <row r="626" spans="1:10" ht="118.15" customHeight="1" x14ac:dyDescent="0.2">
      <c r="A626" s="35" t="s">
        <v>704</v>
      </c>
      <c r="B626" s="11" t="s">
        <v>217</v>
      </c>
      <c r="C626" s="11"/>
      <c r="D626" s="11"/>
      <c r="E626" s="16">
        <f t="shared" si="83"/>
        <v>302358.09999999998</v>
      </c>
      <c r="F626" s="16">
        <f>F627+F653+F642</f>
        <v>233052</v>
      </c>
      <c r="G626" s="16">
        <f>G627+G653+G642</f>
        <v>69306.100000000006</v>
      </c>
      <c r="H626" s="16">
        <f t="shared" si="82"/>
        <v>256533</v>
      </c>
      <c r="I626" s="16">
        <f>I627+I653+I642</f>
        <v>236391</v>
      </c>
      <c r="J626" s="16">
        <f>J627+J653+J642</f>
        <v>20142</v>
      </c>
    </row>
    <row r="627" spans="1:10" ht="70.150000000000006" customHeight="1" x14ac:dyDescent="0.2">
      <c r="A627" s="35" t="s">
        <v>218</v>
      </c>
      <c r="B627" s="11" t="s">
        <v>219</v>
      </c>
      <c r="C627" s="11"/>
      <c r="D627" s="11"/>
      <c r="E627" s="16">
        <f t="shared" si="83"/>
        <v>211806</v>
      </c>
      <c r="F627" s="17">
        <f>F628+F634+F639</f>
        <v>211806</v>
      </c>
      <c r="G627" s="16">
        <f>G628+G634+G639</f>
        <v>0</v>
      </c>
      <c r="H627" s="16">
        <f t="shared" si="82"/>
        <v>215548.79999999999</v>
      </c>
      <c r="I627" s="17">
        <f>I628+I634+I639</f>
        <v>215548.79999999999</v>
      </c>
      <c r="J627" s="16">
        <f>J628+J634+J639</f>
        <v>0</v>
      </c>
    </row>
    <row r="628" spans="1:10" ht="186.6" customHeight="1" x14ac:dyDescent="0.2">
      <c r="A628" s="41" t="s">
        <v>220</v>
      </c>
      <c r="B628" s="11" t="s">
        <v>221</v>
      </c>
      <c r="C628" s="11"/>
      <c r="D628" s="11"/>
      <c r="E628" s="16">
        <f t="shared" si="83"/>
        <v>12190</v>
      </c>
      <c r="F628" s="17">
        <f>F629</f>
        <v>12190</v>
      </c>
      <c r="G628" s="16">
        <f>G629</f>
        <v>0</v>
      </c>
      <c r="H628" s="16">
        <f t="shared" si="82"/>
        <v>12190</v>
      </c>
      <c r="I628" s="17">
        <f>I629</f>
        <v>12190</v>
      </c>
      <c r="J628" s="16">
        <f>J629</f>
        <v>0</v>
      </c>
    </row>
    <row r="629" spans="1:10" ht="29.25" customHeight="1" x14ac:dyDescent="0.2">
      <c r="A629" s="42" t="s">
        <v>69</v>
      </c>
      <c r="B629" s="15" t="s">
        <v>222</v>
      </c>
      <c r="C629" s="15"/>
      <c r="D629" s="15"/>
      <c r="E629" s="18">
        <f t="shared" si="83"/>
        <v>12190</v>
      </c>
      <c r="F629" s="19">
        <f>F631+F633+F630+F632</f>
        <v>12190</v>
      </c>
      <c r="G629" s="18">
        <f>G631+G633</f>
        <v>0</v>
      </c>
      <c r="H629" s="18">
        <f t="shared" si="82"/>
        <v>12190</v>
      </c>
      <c r="I629" s="19">
        <f>I631+I633+I630+I632</f>
        <v>12190</v>
      </c>
      <c r="J629" s="18">
        <f>J631+J633</f>
        <v>0</v>
      </c>
    </row>
    <row r="630" spans="1:10" ht="189.75" customHeight="1" x14ac:dyDescent="0.2">
      <c r="A630" s="37" t="s">
        <v>25</v>
      </c>
      <c r="B630" s="15" t="s">
        <v>222</v>
      </c>
      <c r="C630" s="15" t="s">
        <v>15</v>
      </c>
      <c r="D630" s="15" t="s">
        <v>590</v>
      </c>
      <c r="E630" s="18">
        <f t="shared" si="83"/>
        <v>833</v>
      </c>
      <c r="F630" s="18">
        <v>833</v>
      </c>
      <c r="G630" s="18"/>
      <c r="H630" s="18">
        <f t="shared" si="82"/>
        <v>833</v>
      </c>
      <c r="I630" s="18">
        <v>833</v>
      </c>
      <c r="J630" s="18"/>
    </row>
    <row r="631" spans="1:10" ht="72.75" customHeight="1" x14ac:dyDescent="0.2">
      <c r="A631" s="15" t="s">
        <v>23</v>
      </c>
      <c r="B631" s="15" t="s">
        <v>222</v>
      </c>
      <c r="C631" s="15" t="s">
        <v>16</v>
      </c>
      <c r="D631" s="15" t="s">
        <v>590</v>
      </c>
      <c r="E631" s="18">
        <f t="shared" si="83"/>
        <v>431</v>
      </c>
      <c r="F631" s="18">
        <v>431</v>
      </c>
      <c r="G631" s="18"/>
      <c r="H631" s="18">
        <f t="shared" si="82"/>
        <v>431</v>
      </c>
      <c r="I631" s="18">
        <v>431</v>
      </c>
      <c r="J631" s="18"/>
    </row>
    <row r="632" spans="1:10" ht="56.25" customHeight="1" x14ac:dyDescent="0.2">
      <c r="A632" s="36" t="s">
        <v>30</v>
      </c>
      <c r="B632" s="15" t="s">
        <v>222</v>
      </c>
      <c r="C632" s="15" t="s">
        <v>19</v>
      </c>
      <c r="D632" s="15" t="s">
        <v>590</v>
      </c>
      <c r="E632" s="18">
        <f t="shared" si="83"/>
        <v>900</v>
      </c>
      <c r="F632" s="18">
        <v>900</v>
      </c>
      <c r="G632" s="18"/>
      <c r="H632" s="18">
        <f t="shared" si="82"/>
        <v>900</v>
      </c>
      <c r="I632" s="18">
        <v>900</v>
      </c>
      <c r="J632" s="18"/>
    </row>
    <row r="633" spans="1:10" ht="103.15" customHeight="1" x14ac:dyDescent="0.2">
      <c r="A633" s="15" t="s">
        <v>21</v>
      </c>
      <c r="B633" s="15" t="s">
        <v>222</v>
      </c>
      <c r="C633" s="15" t="s">
        <v>17</v>
      </c>
      <c r="D633" s="15" t="s">
        <v>590</v>
      </c>
      <c r="E633" s="18">
        <f t="shared" si="83"/>
        <v>10026</v>
      </c>
      <c r="F633" s="18">
        <f>10246-220</f>
        <v>10026</v>
      </c>
      <c r="G633" s="18"/>
      <c r="H633" s="18">
        <f t="shared" si="82"/>
        <v>10026</v>
      </c>
      <c r="I633" s="18">
        <f>10246-220</f>
        <v>10026</v>
      </c>
      <c r="J633" s="18"/>
    </row>
    <row r="634" spans="1:10" ht="105.75" customHeight="1" x14ac:dyDescent="0.2">
      <c r="A634" s="41" t="s">
        <v>223</v>
      </c>
      <c r="B634" s="11" t="s">
        <v>224</v>
      </c>
      <c r="C634" s="11"/>
      <c r="D634" s="11"/>
      <c r="E634" s="16">
        <f t="shared" ref="E634:E666" si="84">F634+G634</f>
        <v>766</v>
      </c>
      <c r="F634" s="17">
        <f>F635+F637</f>
        <v>766</v>
      </c>
      <c r="G634" s="16">
        <f>G635+G637</f>
        <v>0</v>
      </c>
      <c r="H634" s="16">
        <f t="shared" si="82"/>
        <v>766</v>
      </c>
      <c r="I634" s="17">
        <f>I635+I637</f>
        <v>766</v>
      </c>
      <c r="J634" s="16">
        <f>J635+J637</f>
        <v>0</v>
      </c>
    </row>
    <row r="635" spans="1:10" ht="81" customHeight="1" x14ac:dyDescent="0.2">
      <c r="A635" s="42" t="s">
        <v>571</v>
      </c>
      <c r="B635" s="15" t="s">
        <v>225</v>
      </c>
      <c r="C635" s="15"/>
      <c r="D635" s="15"/>
      <c r="E635" s="18">
        <f t="shared" si="84"/>
        <v>286</v>
      </c>
      <c r="F635" s="19">
        <f>F636</f>
        <v>286</v>
      </c>
      <c r="G635" s="18">
        <f>G636</f>
        <v>0</v>
      </c>
      <c r="H635" s="18">
        <f t="shared" si="82"/>
        <v>286</v>
      </c>
      <c r="I635" s="19">
        <f>I636</f>
        <v>286</v>
      </c>
      <c r="J635" s="18">
        <f>J636</f>
        <v>0</v>
      </c>
    </row>
    <row r="636" spans="1:10" ht="48.75" customHeight="1" x14ac:dyDescent="0.2">
      <c r="A636" s="36" t="s">
        <v>30</v>
      </c>
      <c r="B636" s="15" t="s">
        <v>225</v>
      </c>
      <c r="C636" s="15" t="s">
        <v>19</v>
      </c>
      <c r="D636" s="15" t="s">
        <v>11</v>
      </c>
      <c r="E636" s="18">
        <f t="shared" si="84"/>
        <v>286</v>
      </c>
      <c r="F636" s="18">
        <v>286</v>
      </c>
      <c r="G636" s="16"/>
      <c r="H636" s="18">
        <f>I636+J636</f>
        <v>286</v>
      </c>
      <c r="I636" s="18">
        <v>286</v>
      </c>
      <c r="J636" s="16"/>
    </row>
    <row r="637" spans="1:10" ht="114.75" customHeight="1" x14ac:dyDescent="0.2">
      <c r="A637" s="42" t="s">
        <v>226</v>
      </c>
      <c r="B637" s="15" t="s">
        <v>227</v>
      </c>
      <c r="C637" s="15"/>
      <c r="D637" s="15"/>
      <c r="E637" s="18">
        <f t="shared" si="84"/>
        <v>480</v>
      </c>
      <c r="F637" s="19">
        <f>F638</f>
        <v>480</v>
      </c>
      <c r="G637" s="18">
        <f>G638</f>
        <v>0</v>
      </c>
      <c r="H637" s="18">
        <f t="shared" si="82"/>
        <v>480</v>
      </c>
      <c r="I637" s="19">
        <f>I638</f>
        <v>480</v>
      </c>
      <c r="J637" s="18">
        <f>J638</f>
        <v>0</v>
      </c>
    </row>
    <row r="638" spans="1:10" ht="48" customHeight="1" x14ac:dyDescent="0.2">
      <c r="A638" s="36" t="s">
        <v>30</v>
      </c>
      <c r="B638" s="15" t="s">
        <v>227</v>
      </c>
      <c r="C638" s="15" t="s">
        <v>19</v>
      </c>
      <c r="D638" s="15" t="s">
        <v>590</v>
      </c>
      <c r="E638" s="18">
        <f t="shared" si="84"/>
        <v>480</v>
      </c>
      <c r="F638" s="18">
        <v>480</v>
      </c>
      <c r="G638" s="18"/>
      <c r="H638" s="18">
        <f>I638+J638</f>
        <v>480</v>
      </c>
      <c r="I638" s="18">
        <v>480</v>
      </c>
      <c r="J638" s="18"/>
    </row>
    <row r="639" spans="1:10" ht="120" customHeight="1" x14ac:dyDescent="0.2">
      <c r="A639" s="41" t="s">
        <v>581</v>
      </c>
      <c r="B639" s="11" t="s">
        <v>228</v>
      </c>
      <c r="C639" s="11"/>
      <c r="D639" s="11"/>
      <c r="E639" s="16">
        <f t="shared" si="84"/>
        <v>198850</v>
      </c>
      <c r="F639" s="17">
        <f>F640</f>
        <v>198850</v>
      </c>
      <c r="G639" s="16">
        <f>G640</f>
        <v>0</v>
      </c>
      <c r="H639" s="16">
        <f t="shared" si="82"/>
        <v>202592.8</v>
      </c>
      <c r="I639" s="17">
        <f>I640</f>
        <v>202592.8</v>
      </c>
      <c r="J639" s="16">
        <f>J640</f>
        <v>0</v>
      </c>
    </row>
    <row r="640" spans="1:10" ht="90" customHeight="1" x14ac:dyDescent="0.2">
      <c r="A640" s="42" t="s">
        <v>61</v>
      </c>
      <c r="B640" s="15" t="s">
        <v>229</v>
      </c>
      <c r="C640" s="15"/>
      <c r="D640" s="15"/>
      <c r="E640" s="18">
        <f t="shared" si="84"/>
        <v>198850</v>
      </c>
      <c r="F640" s="19">
        <f>F641</f>
        <v>198850</v>
      </c>
      <c r="G640" s="18">
        <f>G641</f>
        <v>0</v>
      </c>
      <c r="H640" s="18">
        <f t="shared" si="82"/>
        <v>202592.8</v>
      </c>
      <c r="I640" s="19">
        <f>I641</f>
        <v>202592.8</v>
      </c>
      <c r="J640" s="18">
        <f>J641</f>
        <v>0</v>
      </c>
    </row>
    <row r="641" spans="1:10" ht="102" customHeight="1" x14ac:dyDescent="0.2">
      <c r="A641" s="15" t="s">
        <v>21</v>
      </c>
      <c r="B641" s="15" t="s">
        <v>229</v>
      </c>
      <c r="C641" s="15" t="s">
        <v>17</v>
      </c>
      <c r="D641" s="15" t="s">
        <v>590</v>
      </c>
      <c r="E641" s="18">
        <f t="shared" si="84"/>
        <v>198850</v>
      </c>
      <c r="F641" s="18">
        <f>204492-11642+6000</f>
        <v>198850</v>
      </c>
      <c r="G641" s="18"/>
      <c r="H641" s="18">
        <f>I641+J641</f>
        <v>202592.8</v>
      </c>
      <c r="I641" s="18">
        <f>203991-7398.2+6000</f>
        <v>202592.8</v>
      </c>
      <c r="J641" s="18"/>
    </row>
    <row r="642" spans="1:10" ht="68.25" customHeight="1" x14ac:dyDescent="0.2">
      <c r="A642" s="11" t="s">
        <v>644</v>
      </c>
      <c r="B642" s="11" t="s">
        <v>646</v>
      </c>
      <c r="C642" s="11"/>
      <c r="D642" s="15"/>
      <c r="E642" s="16">
        <f t="shared" si="84"/>
        <v>73593.100000000006</v>
      </c>
      <c r="F642" s="16">
        <f>F643+F650</f>
        <v>4287</v>
      </c>
      <c r="G642" s="16">
        <f>G643+G650</f>
        <v>69306.100000000006</v>
      </c>
      <c r="H642" s="16">
        <f t="shared" si="82"/>
        <v>23381</v>
      </c>
      <c r="I642" s="16">
        <f>I643+I650</f>
        <v>3239</v>
      </c>
      <c r="J642" s="16">
        <f>J643+J650</f>
        <v>20142</v>
      </c>
    </row>
    <row r="643" spans="1:10" ht="111.75" customHeight="1" x14ac:dyDescent="0.2">
      <c r="A643" s="11" t="s">
        <v>645</v>
      </c>
      <c r="B643" s="11" t="s">
        <v>647</v>
      </c>
      <c r="C643" s="11"/>
      <c r="D643" s="15"/>
      <c r="E643" s="16">
        <f t="shared" si="84"/>
        <v>22440</v>
      </c>
      <c r="F643" s="16">
        <f>F646+F648+F644</f>
        <v>2244</v>
      </c>
      <c r="G643" s="16">
        <f>G646+G648+G644</f>
        <v>20196</v>
      </c>
      <c r="H643" s="16">
        <f t="shared" si="82"/>
        <v>23381</v>
      </c>
      <c r="I643" s="16">
        <f>I646+I648+I644</f>
        <v>3239</v>
      </c>
      <c r="J643" s="16">
        <f>J646+J648+J644</f>
        <v>20142</v>
      </c>
    </row>
    <row r="644" spans="1:10" ht="156.75" customHeight="1" x14ac:dyDescent="0.2">
      <c r="A644" s="15" t="s">
        <v>654</v>
      </c>
      <c r="B644" s="15" t="s">
        <v>852</v>
      </c>
      <c r="C644" s="15"/>
      <c r="D644" s="15"/>
      <c r="E644" s="18">
        <f t="shared" si="84"/>
        <v>0</v>
      </c>
      <c r="F644" s="18">
        <f>F645</f>
        <v>0</v>
      </c>
      <c r="G644" s="18">
        <f>G645</f>
        <v>0</v>
      </c>
      <c r="H644" s="18">
        <f t="shared" si="82"/>
        <v>1000</v>
      </c>
      <c r="I644" s="18">
        <f>I645</f>
        <v>1000</v>
      </c>
      <c r="J644" s="18">
        <f>J645</f>
        <v>0</v>
      </c>
    </row>
    <row r="645" spans="1:10" ht="82.5" customHeight="1" x14ac:dyDescent="0.2">
      <c r="A645" s="15" t="s">
        <v>24</v>
      </c>
      <c r="B645" s="15" t="s">
        <v>852</v>
      </c>
      <c r="C645" s="15" t="s">
        <v>20</v>
      </c>
      <c r="D645" s="15" t="s">
        <v>590</v>
      </c>
      <c r="E645" s="18">
        <f t="shared" si="84"/>
        <v>0</v>
      </c>
      <c r="F645" s="18"/>
      <c r="G645" s="18"/>
      <c r="H645" s="18">
        <f t="shared" si="82"/>
        <v>1000</v>
      </c>
      <c r="I645" s="18">
        <v>1000</v>
      </c>
      <c r="J645" s="23"/>
    </row>
    <row r="646" spans="1:10" ht="151.5" customHeight="1" x14ac:dyDescent="0.2">
      <c r="A646" s="15" t="s">
        <v>654</v>
      </c>
      <c r="B646" s="15" t="s">
        <v>815</v>
      </c>
      <c r="C646" s="15"/>
      <c r="D646" s="15"/>
      <c r="E646" s="18">
        <f t="shared" si="84"/>
        <v>20196</v>
      </c>
      <c r="F646" s="18">
        <f>F647</f>
        <v>0</v>
      </c>
      <c r="G646" s="18">
        <f>G647</f>
        <v>20196</v>
      </c>
      <c r="H646" s="18">
        <f t="shared" si="82"/>
        <v>20142</v>
      </c>
      <c r="I646" s="18">
        <f>I647</f>
        <v>0</v>
      </c>
      <c r="J646" s="18">
        <f>J647</f>
        <v>20142</v>
      </c>
    </row>
    <row r="647" spans="1:10" ht="69.75" customHeight="1" x14ac:dyDescent="0.2">
      <c r="A647" s="15" t="s">
        <v>23</v>
      </c>
      <c r="B647" s="15" t="s">
        <v>815</v>
      </c>
      <c r="C647" s="15" t="s">
        <v>16</v>
      </c>
      <c r="D647" s="15" t="s">
        <v>590</v>
      </c>
      <c r="E647" s="18">
        <f>F647+G647</f>
        <v>20196</v>
      </c>
      <c r="F647" s="18"/>
      <c r="G647" s="18">
        <v>20196</v>
      </c>
      <c r="H647" s="18">
        <f>I647+J647</f>
        <v>20142</v>
      </c>
      <c r="I647" s="18"/>
      <c r="J647" s="18">
        <v>20142</v>
      </c>
    </row>
    <row r="648" spans="1:10" ht="143.25" customHeight="1" x14ac:dyDescent="0.2">
      <c r="A648" s="15" t="s">
        <v>654</v>
      </c>
      <c r="B648" s="15" t="s">
        <v>816</v>
      </c>
      <c r="C648" s="15"/>
      <c r="D648" s="15"/>
      <c r="E648" s="18">
        <f t="shared" ref="E648" si="85">F648+G648</f>
        <v>2244</v>
      </c>
      <c r="F648" s="18">
        <f>F649</f>
        <v>2244</v>
      </c>
      <c r="G648" s="18">
        <f>G649</f>
        <v>0</v>
      </c>
      <c r="H648" s="18">
        <f t="shared" ref="H648" si="86">I648+J648</f>
        <v>2239</v>
      </c>
      <c r="I648" s="18">
        <f>I649</f>
        <v>2239</v>
      </c>
      <c r="J648" s="18">
        <f>J649</f>
        <v>0</v>
      </c>
    </row>
    <row r="649" spans="1:10" ht="65.25" customHeight="1" x14ac:dyDescent="0.2">
      <c r="A649" s="15" t="s">
        <v>23</v>
      </c>
      <c r="B649" s="15" t="s">
        <v>816</v>
      </c>
      <c r="C649" s="15" t="s">
        <v>16</v>
      </c>
      <c r="D649" s="15" t="s">
        <v>590</v>
      </c>
      <c r="E649" s="18">
        <f>F649+G649</f>
        <v>2244</v>
      </c>
      <c r="F649" s="18">
        <v>2244</v>
      </c>
      <c r="G649" s="18"/>
      <c r="H649" s="18">
        <f>I649+J649</f>
        <v>2239</v>
      </c>
      <c r="I649" s="18">
        <v>2239</v>
      </c>
      <c r="J649" s="18"/>
    </row>
    <row r="650" spans="1:10" ht="65.25" customHeight="1" x14ac:dyDescent="0.2">
      <c r="A650" s="68" t="s">
        <v>1011</v>
      </c>
      <c r="B650" s="66" t="s">
        <v>1016</v>
      </c>
      <c r="C650" s="66"/>
      <c r="D650" s="15"/>
      <c r="E650" s="69">
        <f t="shared" ref="E650:E652" si="87">F650+G650</f>
        <v>51153.1</v>
      </c>
      <c r="F650" s="69">
        <f>F651</f>
        <v>2043</v>
      </c>
      <c r="G650" s="69">
        <f>G651</f>
        <v>49110.1</v>
      </c>
      <c r="H650" s="69">
        <f t="shared" ref="H650:H652" si="88">I650+J650</f>
        <v>0</v>
      </c>
      <c r="I650" s="69">
        <f t="shared" ref="I650:J650" si="89">I651</f>
        <v>0</v>
      </c>
      <c r="J650" s="69">
        <f t="shared" si="89"/>
        <v>0</v>
      </c>
    </row>
    <row r="651" spans="1:10" ht="123" customHeight="1" x14ac:dyDescent="0.2">
      <c r="A651" s="70" t="s">
        <v>1015</v>
      </c>
      <c r="B651" s="70" t="s">
        <v>1012</v>
      </c>
      <c r="C651" s="70"/>
      <c r="D651" s="15"/>
      <c r="E651" s="67">
        <f t="shared" si="87"/>
        <v>51153.1</v>
      </c>
      <c r="F651" s="67">
        <f>F652</f>
        <v>2043</v>
      </c>
      <c r="G651" s="67">
        <f>G652</f>
        <v>49110.1</v>
      </c>
      <c r="H651" s="67">
        <f t="shared" si="88"/>
        <v>0</v>
      </c>
      <c r="I651" s="67">
        <f>I652</f>
        <v>0</v>
      </c>
      <c r="J651" s="67">
        <f>J652</f>
        <v>0</v>
      </c>
    </row>
    <row r="652" spans="1:10" ht="84.75" customHeight="1" x14ac:dyDescent="0.2">
      <c r="A652" s="70" t="s">
        <v>24</v>
      </c>
      <c r="B652" s="70" t="s">
        <v>1012</v>
      </c>
      <c r="C652" s="70" t="s">
        <v>20</v>
      </c>
      <c r="D652" s="70" t="s">
        <v>590</v>
      </c>
      <c r="E652" s="67">
        <f t="shared" si="87"/>
        <v>51153.1</v>
      </c>
      <c r="F652" s="67">
        <f>1100+943</f>
        <v>2043</v>
      </c>
      <c r="G652" s="67">
        <v>49110.1</v>
      </c>
      <c r="H652" s="67">
        <f t="shared" si="88"/>
        <v>0</v>
      </c>
      <c r="I652" s="67"/>
      <c r="J652" s="67"/>
    </row>
    <row r="653" spans="1:10" ht="156.75" customHeight="1" x14ac:dyDescent="0.2">
      <c r="A653" s="35" t="s">
        <v>722</v>
      </c>
      <c r="B653" s="11" t="s">
        <v>230</v>
      </c>
      <c r="C653" s="11"/>
      <c r="D653" s="11"/>
      <c r="E653" s="16">
        <f t="shared" si="84"/>
        <v>16959</v>
      </c>
      <c r="F653" s="17">
        <f>F654+F658</f>
        <v>16959</v>
      </c>
      <c r="G653" s="16">
        <f>G654+G658</f>
        <v>0</v>
      </c>
      <c r="H653" s="16">
        <f t="shared" si="82"/>
        <v>17603.2</v>
      </c>
      <c r="I653" s="17">
        <f>I654+I658</f>
        <v>17603.2</v>
      </c>
      <c r="J653" s="16">
        <f>J654+J658</f>
        <v>0</v>
      </c>
    </row>
    <row r="654" spans="1:10" ht="103.15" customHeight="1" x14ac:dyDescent="0.2">
      <c r="A654" s="41" t="s">
        <v>236</v>
      </c>
      <c r="B654" s="11" t="s">
        <v>231</v>
      </c>
      <c r="C654" s="11"/>
      <c r="D654" s="11"/>
      <c r="E654" s="16">
        <f t="shared" si="84"/>
        <v>5235.6000000000004</v>
      </c>
      <c r="F654" s="17">
        <f>F655</f>
        <v>5235.6000000000004</v>
      </c>
      <c r="G654" s="16">
        <f>G655</f>
        <v>0</v>
      </c>
      <c r="H654" s="16">
        <f t="shared" si="82"/>
        <v>5431.6</v>
      </c>
      <c r="I654" s="17">
        <f>I655</f>
        <v>5431.6</v>
      </c>
      <c r="J654" s="16">
        <f>J655</f>
        <v>0</v>
      </c>
    </row>
    <row r="655" spans="1:10" ht="65.45" customHeight="1" x14ac:dyDescent="0.2">
      <c r="A655" s="42" t="s">
        <v>77</v>
      </c>
      <c r="B655" s="15" t="s">
        <v>232</v>
      </c>
      <c r="C655" s="15"/>
      <c r="D655" s="15"/>
      <c r="E655" s="18">
        <f t="shared" si="84"/>
        <v>5235.6000000000004</v>
      </c>
      <c r="F655" s="19">
        <f>F656+F657</f>
        <v>5235.6000000000004</v>
      </c>
      <c r="G655" s="19">
        <f>G656+G657</f>
        <v>0</v>
      </c>
      <c r="H655" s="18">
        <f t="shared" si="82"/>
        <v>5431.6</v>
      </c>
      <c r="I655" s="19">
        <f>I656+I657</f>
        <v>5431.6</v>
      </c>
      <c r="J655" s="19">
        <f>J656+J657</f>
        <v>0</v>
      </c>
    </row>
    <row r="656" spans="1:10" ht="193.5" customHeight="1" x14ac:dyDescent="0.2">
      <c r="A656" s="37" t="s">
        <v>25</v>
      </c>
      <c r="B656" s="15" t="s">
        <v>232</v>
      </c>
      <c r="C656" s="15" t="s">
        <v>15</v>
      </c>
      <c r="D656" s="15" t="s">
        <v>34</v>
      </c>
      <c r="E656" s="18">
        <f t="shared" si="84"/>
        <v>4945</v>
      </c>
      <c r="F656" s="18">
        <v>4945</v>
      </c>
      <c r="G656" s="18"/>
      <c r="H656" s="18">
        <f t="shared" si="82"/>
        <v>5141</v>
      </c>
      <c r="I656" s="18">
        <v>5141</v>
      </c>
      <c r="J656" s="18"/>
    </row>
    <row r="657" spans="1:10" ht="63.75" customHeight="1" x14ac:dyDescent="0.2">
      <c r="A657" s="15" t="s">
        <v>23</v>
      </c>
      <c r="B657" s="15" t="s">
        <v>232</v>
      </c>
      <c r="C657" s="15" t="s">
        <v>16</v>
      </c>
      <c r="D657" s="15" t="s">
        <v>34</v>
      </c>
      <c r="E657" s="18">
        <f t="shared" si="84"/>
        <v>290.60000000000002</v>
      </c>
      <c r="F657" s="18">
        <v>290.60000000000002</v>
      </c>
      <c r="G657" s="18"/>
      <c r="H657" s="18">
        <f t="shared" si="82"/>
        <v>290.60000000000002</v>
      </c>
      <c r="I657" s="18">
        <v>290.60000000000002</v>
      </c>
      <c r="J657" s="18"/>
    </row>
    <row r="658" spans="1:10" ht="99.6" customHeight="1" x14ac:dyDescent="0.2">
      <c r="A658" s="41" t="s">
        <v>237</v>
      </c>
      <c r="B658" s="11" t="s">
        <v>233</v>
      </c>
      <c r="C658" s="11"/>
      <c r="D658" s="11"/>
      <c r="E658" s="16">
        <f t="shared" si="84"/>
        <v>11723.400000000001</v>
      </c>
      <c r="F658" s="17">
        <f>F659</f>
        <v>11723.400000000001</v>
      </c>
      <c r="G658" s="16">
        <f>G659</f>
        <v>0</v>
      </c>
      <c r="H658" s="16">
        <f t="shared" si="82"/>
        <v>12171.6</v>
      </c>
      <c r="I658" s="17">
        <f>I659</f>
        <v>12171.6</v>
      </c>
      <c r="J658" s="16">
        <f>J659</f>
        <v>0</v>
      </c>
    </row>
    <row r="659" spans="1:10" ht="85.5" customHeight="1" x14ac:dyDescent="0.2">
      <c r="A659" s="42" t="s">
        <v>61</v>
      </c>
      <c r="B659" s="15" t="s">
        <v>234</v>
      </c>
      <c r="C659" s="15"/>
      <c r="D659" s="15"/>
      <c r="E659" s="18">
        <f t="shared" si="84"/>
        <v>11723.400000000001</v>
      </c>
      <c r="F659" s="19">
        <f>F660+F661</f>
        <v>11723.400000000001</v>
      </c>
      <c r="G659" s="19">
        <f>G660+G661</f>
        <v>0</v>
      </c>
      <c r="H659" s="18">
        <f t="shared" si="82"/>
        <v>12171.6</v>
      </c>
      <c r="I659" s="19">
        <f>I660+I661</f>
        <v>12171.6</v>
      </c>
      <c r="J659" s="19">
        <f>J660+J661</f>
        <v>0</v>
      </c>
    </row>
    <row r="660" spans="1:10" ht="193.5" customHeight="1" x14ac:dyDescent="0.2">
      <c r="A660" s="37" t="s">
        <v>25</v>
      </c>
      <c r="B660" s="15" t="s">
        <v>234</v>
      </c>
      <c r="C660" s="15" t="s">
        <v>15</v>
      </c>
      <c r="D660" s="15" t="s">
        <v>34</v>
      </c>
      <c r="E660" s="18">
        <f t="shared" si="84"/>
        <v>11157.400000000001</v>
      </c>
      <c r="F660" s="18">
        <f>10832.7+324.7</f>
        <v>11157.400000000001</v>
      </c>
      <c r="G660" s="18"/>
      <c r="H660" s="18">
        <f t="shared" si="82"/>
        <v>11605.6</v>
      </c>
      <c r="I660" s="18">
        <f>11266+339.6</f>
        <v>11605.6</v>
      </c>
      <c r="J660" s="18"/>
    </row>
    <row r="661" spans="1:10" ht="66.75" customHeight="1" x14ac:dyDescent="0.2">
      <c r="A661" s="15" t="s">
        <v>23</v>
      </c>
      <c r="B661" s="15" t="s">
        <v>234</v>
      </c>
      <c r="C661" s="15" t="s">
        <v>16</v>
      </c>
      <c r="D661" s="15" t="s">
        <v>34</v>
      </c>
      <c r="E661" s="18">
        <f t="shared" si="84"/>
        <v>566</v>
      </c>
      <c r="F661" s="18">
        <f>653.3-87.3</f>
        <v>566</v>
      </c>
      <c r="G661" s="18"/>
      <c r="H661" s="18">
        <f t="shared" si="82"/>
        <v>566</v>
      </c>
      <c r="I661" s="18">
        <f>571-5</f>
        <v>566</v>
      </c>
      <c r="J661" s="18"/>
    </row>
    <row r="662" spans="1:10" ht="180" customHeight="1" x14ac:dyDescent="0.2">
      <c r="A662" s="35" t="s">
        <v>705</v>
      </c>
      <c r="B662" s="11" t="s">
        <v>340</v>
      </c>
      <c r="C662" s="15"/>
      <c r="D662" s="15"/>
      <c r="E662" s="16">
        <f t="shared" si="84"/>
        <v>14803</v>
      </c>
      <c r="F662" s="17">
        <f>F663+F667</f>
        <v>14803</v>
      </c>
      <c r="G662" s="16">
        <f>G663+G667</f>
        <v>0</v>
      </c>
      <c r="H662" s="16">
        <f t="shared" si="82"/>
        <v>14803</v>
      </c>
      <c r="I662" s="17">
        <f>I663+I667</f>
        <v>14803</v>
      </c>
      <c r="J662" s="16">
        <f>J663+J667</f>
        <v>0</v>
      </c>
    </row>
    <row r="663" spans="1:10" ht="157.9" customHeight="1" x14ac:dyDescent="0.2">
      <c r="A663" s="35" t="s">
        <v>341</v>
      </c>
      <c r="B663" s="11" t="s">
        <v>342</v>
      </c>
      <c r="C663" s="15"/>
      <c r="D663" s="15"/>
      <c r="E663" s="16">
        <f t="shared" si="84"/>
        <v>13603</v>
      </c>
      <c r="F663" s="17">
        <f t="shared" ref="F663:J665" si="90">F664</f>
        <v>13603</v>
      </c>
      <c r="G663" s="16">
        <f t="shared" si="90"/>
        <v>0</v>
      </c>
      <c r="H663" s="16">
        <f t="shared" si="82"/>
        <v>13603</v>
      </c>
      <c r="I663" s="17">
        <f t="shared" si="90"/>
        <v>13603</v>
      </c>
      <c r="J663" s="16">
        <f t="shared" si="90"/>
        <v>0</v>
      </c>
    </row>
    <row r="664" spans="1:10" ht="106.5" customHeight="1" x14ac:dyDescent="0.2">
      <c r="A664" s="11" t="s">
        <v>613</v>
      </c>
      <c r="B664" s="11" t="s">
        <v>611</v>
      </c>
      <c r="C664" s="15"/>
      <c r="D664" s="15"/>
      <c r="E664" s="16">
        <f t="shared" si="84"/>
        <v>13603</v>
      </c>
      <c r="F664" s="17">
        <f t="shared" si="90"/>
        <v>13603</v>
      </c>
      <c r="G664" s="16">
        <f t="shared" si="90"/>
        <v>0</v>
      </c>
      <c r="H664" s="16">
        <f t="shared" si="82"/>
        <v>13603</v>
      </c>
      <c r="I664" s="17">
        <f t="shared" si="90"/>
        <v>13603</v>
      </c>
      <c r="J664" s="16">
        <f t="shared" si="90"/>
        <v>0</v>
      </c>
    </row>
    <row r="665" spans="1:10" ht="82.5" customHeight="1" x14ac:dyDescent="0.2">
      <c r="A665" s="37" t="s">
        <v>55</v>
      </c>
      <c r="B665" s="15" t="s">
        <v>612</v>
      </c>
      <c r="C665" s="15"/>
      <c r="D665" s="15"/>
      <c r="E665" s="18">
        <f t="shared" si="84"/>
        <v>13603</v>
      </c>
      <c r="F665" s="19">
        <f t="shared" si="90"/>
        <v>13603</v>
      </c>
      <c r="G665" s="18">
        <f t="shared" si="90"/>
        <v>0</v>
      </c>
      <c r="H665" s="18">
        <f t="shared" si="82"/>
        <v>13603</v>
      </c>
      <c r="I665" s="19">
        <f t="shared" si="90"/>
        <v>13603</v>
      </c>
      <c r="J665" s="18">
        <f t="shared" si="90"/>
        <v>0</v>
      </c>
    </row>
    <row r="666" spans="1:10" ht="100.5" customHeight="1" x14ac:dyDescent="0.2">
      <c r="A666" s="15" t="s">
        <v>21</v>
      </c>
      <c r="B666" s="15" t="s">
        <v>612</v>
      </c>
      <c r="C666" s="15" t="s">
        <v>17</v>
      </c>
      <c r="D666" s="15" t="s">
        <v>35</v>
      </c>
      <c r="E666" s="18">
        <f t="shared" si="84"/>
        <v>13603</v>
      </c>
      <c r="F666" s="19">
        <v>13603</v>
      </c>
      <c r="G666" s="18"/>
      <c r="H666" s="18">
        <f t="shared" si="82"/>
        <v>13603</v>
      </c>
      <c r="I666" s="19">
        <v>13603</v>
      </c>
      <c r="J666" s="18"/>
    </row>
    <row r="667" spans="1:10" ht="112.5" customHeight="1" x14ac:dyDescent="0.2">
      <c r="A667" s="35" t="s">
        <v>343</v>
      </c>
      <c r="B667" s="11" t="s">
        <v>344</v>
      </c>
      <c r="C667" s="15"/>
      <c r="D667" s="15"/>
      <c r="E667" s="16">
        <f t="shared" ref="E667:E693" si="91">F667+G667</f>
        <v>1200</v>
      </c>
      <c r="F667" s="17">
        <f t="shared" ref="F667:J669" si="92">F668</f>
        <v>1200</v>
      </c>
      <c r="G667" s="16">
        <f t="shared" si="92"/>
        <v>0</v>
      </c>
      <c r="H667" s="16">
        <f t="shared" si="82"/>
        <v>1200</v>
      </c>
      <c r="I667" s="17">
        <f t="shared" si="92"/>
        <v>1200</v>
      </c>
      <c r="J667" s="16">
        <f t="shared" si="92"/>
        <v>0</v>
      </c>
    </row>
    <row r="668" spans="1:10" ht="166.5" customHeight="1" x14ac:dyDescent="0.2">
      <c r="A668" s="35" t="s">
        <v>827</v>
      </c>
      <c r="B668" s="11" t="s">
        <v>345</v>
      </c>
      <c r="C668" s="15"/>
      <c r="D668" s="15"/>
      <c r="E668" s="16">
        <f t="shared" si="91"/>
        <v>1200</v>
      </c>
      <c r="F668" s="17">
        <f t="shared" si="92"/>
        <v>1200</v>
      </c>
      <c r="G668" s="16">
        <f t="shared" si="92"/>
        <v>0</v>
      </c>
      <c r="H668" s="16">
        <f t="shared" si="82"/>
        <v>1200</v>
      </c>
      <c r="I668" s="17">
        <f t="shared" si="92"/>
        <v>1200</v>
      </c>
      <c r="J668" s="16">
        <f t="shared" si="92"/>
        <v>0</v>
      </c>
    </row>
    <row r="669" spans="1:10" ht="135.75" customHeight="1" x14ac:dyDescent="0.2">
      <c r="A669" s="37" t="s">
        <v>817</v>
      </c>
      <c r="B669" s="15" t="s">
        <v>346</v>
      </c>
      <c r="C669" s="15"/>
      <c r="D669" s="15"/>
      <c r="E669" s="18">
        <f t="shared" si="91"/>
        <v>1200</v>
      </c>
      <c r="F669" s="19">
        <f t="shared" si="92"/>
        <v>1200</v>
      </c>
      <c r="G669" s="18">
        <f t="shared" si="92"/>
        <v>0</v>
      </c>
      <c r="H669" s="18">
        <f t="shared" si="82"/>
        <v>1200</v>
      </c>
      <c r="I669" s="19">
        <f t="shared" si="92"/>
        <v>1200</v>
      </c>
      <c r="J669" s="18">
        <f t="shared" si="92"/>
        <v>0</v>
      </c>
    </row>
    <row r="670" spans="1:10" ht="45.75" customHeight="1" x14ac:dyDescent="0.2">
      <c r="A670" s="15" t="s">
        <v>22</v>
      </c>
      <c r="B670" s="15" t="s">
        <v>346</v>
      </c>
      <c r="C670" s="15" t="s">
        <v>18</v>
      </c>
      <c r="D670" s="15" t="s">
        <v>36</v>
      </c>
      <c r="E670" s="18">
        <f t="shared" si="91"/>
        <v>1200</v>
      </c>
      <c r="F670" s="19">
        <f>1600-400</f>
        <v>1200</v>
      </c>
      <c r="G670" s="18"/>
      <c r="H670" s="18">
        <f t="shared" si="82"/>
        <v>1200</v>
      </c>
      <c r="I670" s="19">
        <f>1600-400</f>
        <v>1200</v>
      </c>
      <c r="J670" s="18"/>
    </row>
    <row r="671" spans="1:10" ht="208.9" customHeight="1" x14ac:dyDescent="0.2">
      <c r="A671" s="35" t="s">
        <v>706</v>
      </c>
      <c r="B671" s="11" t="s">
        <v>147</v>
      </c>
      <c r="C671" s="11"/>
      <c r="D671" s="11"/>
      <c r="E671" s="16">
        <f t="shared" si="91"/>
        <v>2579.5</v>
      </c>
      <c r="F671" s="16">
        <f>F672+F679+F683+F687</f>
        <v>2043.5</v>
      </c>
      <c r="G671" s="16">
        <f>G672+G679+G683+G687</f>
        <v>536</v>
      </c>
      <c r="H671" s="16">
        <f t="shared" si="82"/>
        <v>2597.5</v>
      </c>
      <c r="I671" s="16">
        <f>I672+I679+I683+I687</f>
        <v>2043.5</v>
      </c>
      <c r="J671" s="16">
        <f>J672+J679+J683+J687</f>
        <v>554</v>
      </c>
    </row>
    <row r="672" spans="1:10" ht="125.25" customHeight="1" x14ac:dyDescent="0.2">
      <c r="A672" s="11" t="s">
        <v>723</v>
      </c>
      <c r="B672" s="11" t="s">
        <v>624</v>
      </c>
      <c r="C672" s="11"/>
      <c r="D672" s="11"/>
      <c r="E672" s="16">
        <f t="shared" si="91"/>
        <v>500</v>
      </c>
      <c r="F672" s="17">
        <f>F673+F676</f>
        <v>500</v>
      </c>
      <c r="G672" s="17">
        <f>G673+G676</f>
        <v>0</v>
      </c>
      <c r="H672" s="16">
        <f t="shared" si="82"/>
        <v>500</v>
      </c>
      <c r="I672" s="17">
        <f>I673+I676</f>
        <v>500</v>
      </c>
      <c r="J672" s="17">
        <f>J673+J676</f>
        <v>0</v>
      </c>
    </row>
    <row r="673" spans="1:10" ht="73.5" customHeight="1" x14ac:dyDescent="0.2">
      <c r="A673" s="11" t="s">
        <v>625</v>
      </c>
      <c r="B673" s="11" t="s">
        <v>626</v>
      </c>
      <c r="C673" s="11"/>
      <c r="D673" s="11"/>
      <c r="E673" s="16">
        <f t="shared" si="91"/>
        <v>150</v>
      </c>
      <c r="F673" s="17">
        <f>F674</f>
        <v>150</v>
      </c>
      <c r="G673" s="17">
        <f>G674</f>
        <v>0</v>
      </c>
      <c r="H673" s="16">
        <f t="shared" si="82"/>
        <v>150</v>
      </c>
      <c r="I673" s="17">
        <f>I674</f>
        <v>150</v>
      </c>
      <c r="J673" s="17">
        <f>J674</f>
        <v>0</v>
      </c>
    </row>
    <row r="674" spans="1:10" ht="135" customHeight="1" x14ac:dyDescent="0.2">
      <c r="A674" s="37" t="s">
        <v>817</v>
      </c>
      <c r="B674" s="15" t="s">
        <v>627</v>
      </c>
      <c r="C674" s="15"/>
      <c r="D674" s="15"/>
      <c r="E674" s="18">
        <f t="shared" si="91"/>
        <v>150</v>
      </c>
      <c r="F674" s="19">
        <f>F675</f>
        <v>150</v>
      </c>
      <c r="G674" s="19">
        <f>G675</f>
        <v>0</v>
      </c>
      <c r="H674" s="18">
        <f t="shared" si="82"/>
        <v>150</v>
      </c>
      <c r="I674" s="19">
        <f>I675</f>
        <v>150</v>
      </c>
      <c r="J674" s="19">
        <f>J675</f>
        <v>0</v>
      </c>
    </row>
    <row r="675" spans="1:10" ht="51" customHeight="1" x14ac:dyDescent="0.2">
      <c r="A675" s="15" t="s">
        <v>22</v>
      </c>
      <c r="B675" s="15" t="s">
        <v>627</v>
      </c>
      <c r="C675" s="15" t="s">
        <v>18</v>
      </c>
      <c r="D675" s="15" t="s">
        <v>3</v>
      </c>
      <c r="E675" s="18">
        <f t="shared" si="91"/>
        <v>150</v>
      </c>
      <c r="F675" s="18">
        <v>150</v>
      </c>
      <c r="G675" s="18"/>
      <c r="H675" s="18">
        <f t="shared" si="82"/>
        <v>150</v>
      </c>
      <c r="I675" s="18">
        <v>150</v>
      </c>
      <c r="J675" s="18"/>
    </row>
    <row r="676" spans="1:10" ht="89.25" customHeight="1" x14ac:dyDescent="0.2">
      <c r="A676" s="11" t="s">
        <v>628</v>
      </c>
      <c r="B676" s="11" t="s">
        <v>629</v>
      </c>
      <c r="C676" s="11"/>
      <c r="D676" s="11"/>
      <c r="E676" s="16">
        <f t="shared" si="91"/>
        <v>350</v>
      </c>
      <c r="F676" s="17">
        <f>F677</f>
        <v>350</v>
      </c>
      <c r="G676" s="17">
        <f>G677</f>
        <v>0</v>
      </c>
      <c r="H676" s="16">
        <f t="shared" si="82"/>
        <v>350</v>
      </c>
      <c r="I676" s="17">
        <f>I677</f>
        <v>350</v>
      </c>
      <c r="J676" s="17">
        <f>J677</f>
        <v>0</v>
      </c>
    </row>
    <row r="677" spans="1:10" ht="133.5" customHeight="1" x14ac:dyDescent="0.2">
      <c r="A677" s="37" t="s">
        <v>817</v>
      </c>
      <c r="B677" s="15" t="s">
        <v>630</v>
      </c>
      <c r="C677" s="15"/>
      <c r="D677" s="15"/>
      <c r="E677" s="18">
        <f t="shared" si="91"/>
        <v>350</v>
      </c>
      <c r="F677" s="19">
        <f>F678</f>
        <v>350</v>
      </c>
      <c r="G677" s="19">
        <f>G678</f>
        <v>0</v>
      </c>
      <c r="H677" s="18">
        <f t="shared" si="82"/>
        <v>350</v>
      </c>
      <c r="I677" s="19">
        <f>I678</f>
        <v>350</v>
      </c>
      <c r="J677" s="19">
        <f>J678</f>
        <v>0</v>
      </c>
    </row>
    <row r="678" spans="1:10" ht="47.25" customHeight="1" x14ac:dyDescent="0.2">
      <c r="A678" s="15" t="s">
        <v>22</v>
      </c>
      <c r="B678" s="15" t="s">
        <v>630</v>
      </c>
      <c r="C678" s="15" t="s">
        <v>18</v>
      </c>
      <c r="D678" s="15" t="s">
        <v>3</v>
      </c>
      <c r="E678" s="18">
        <f t="shared" si="91"/>
        <v>350</v>
      </c>
      <c r="F678" s="18">
        <v>350</v>
      </c>
      <c r="G678" s="18"/>
      <c r="H678" s="18">
        <f t="shared" si="82"/>
        <v>350</v>
      </c>
      <c r="I678" s="18">
        <v>350</v>
      </c>
      <c r="J678" s="18"/>
    </row>
    <row r="679" spans="1:10" ht="104.45" customHeight="1" x14ac:dyDescent="0.2">
      <c r="A679" s="11" t="s">
        <v>910</v>
      </c>
      <c r="B679" s="11" t="s">
        <v>744</v>
      </c>
      <c r="C679" s="15"/>
      <c r="D679" s="11"/>
      <c r="E679" s="16">
        <f t="shared" si="91"/>
        <v>40</v>
      </c>
      <c r="F679" s="17">
        <f t="shared" ref="F679:J681" si="93">F680</f>
        <v>40</v>
      </c>
      <c r="G679" s="16">
        <f t="shared" si="93"/>
        <v>0</v>
      </c>
      <c r="H679" s="16">
        <f t="shared" si="82"/>
        <v>40</v>
      </c>
      <c r="I679" s="17">
        <f t="shared" si="93"/>
        <v>40</v>
      </c>
      <c r="J679" s="16">
        <f t="shared" si="93"/>
        <v>0</v>
      </c>
    </row>
    <row r="680" spans="1:10" ht="182.45" customHeight="1" x14ac:dyDescent="0.2">
      <c r="A680" s="11" t="s">
        <v>745</v>
      </c>
      <c r="B680" s="11" t="s">
        <v>746</v>
      </c>
      <c r="C680" s="15"/>
      <c r="D680" s="11"/>
      <c r="E680" s="16">
        <f t="shared" si="91"/>
        <v>40</v>
      </c>
      <c r="F680" s="17">
        <f t="shared" si="93"/>
        <v>40</v>
      </c>
      <c r="G680" s="17">
        <f t="shared" si="93"/>
        <v>0</v>
      </c>
      <c r="H680" s="16">
        <f t="shared" si="82"/>
        <v>40</v>
      </c>
      <c r="I680" s="17">
        <f t="shared" si="93"/>
        <v>40</v>
      </c>
      <c r="J680" s="17">
        <f t="shared" si="93"/>
        <v>0</v>
      </c>
    </row>
    <row r="681" spans="1:10" ht="35.25" customHeight="1" x14ac:dyDescent="0.2">
      <c r="A681" s="36" t="s">
        <v>69</v>
      </c>
      <c r="B681" s="15" t="s">
        <v>747</v>
      </c>
      <c r="C681" s="15"/>
      <c r="D681" s="15"/>
      <c r="E681" s="18">
        <f t="shared" si="91"/>
        <v>40</v>
      </c>
      <c r="F681" s="19">
        <f t="shared" si="93"/>
        <v>40</v>
      </c>
      <c r="G681" s="19">
        <f t="shared" si="93"/>
        <v>0</v>
      </c>
      <c r="H681" s="18">
        <f t="shared" si="82"/>
        <v>40</v>
      </c>
      <c r="I681" s="19">
        <f t="shared" si="93"/>
        <v>40</v>
      </c>
      <c r="J681" s="19">
        <f t="shared" si="93"/>
        <v>0</v>
      </c>
    </row>
    <row r="682" spans="1:10" ht="69.75" customHeight="1" x14ac:dyDescent="0.2">
      <c r="A682" s="15" t="s">
        <v>23</v>
      </c>
      <c r="B682" s="15" t="s">
        <v>747</v>
      </c>
      <c r="C682" s="15" t="s">
        <v>16</v>
      </c>
      <c r="D682" s="15" t="s">
        <v>1</v>
      </c>
      <c r="E682" s="18">
        <f t="shared" si="91"/>
        <v>40</v>
      </c>
      <c r="F682" s="18">
        <v>40</v>
      </c>
      <c r="G682" s="18"/>
      <c r="H682" s="18">
        <f t="shared" si="82"/>
        <v>40</v>
      </c>
      <c r="I682" s="18">
        <v>40</v>
      </c>
      <c r="J682" s="18"/>
    </row>
    <row r="683" spans="1:10" ht="99.6" customHeight="1" x14ac:dyDescent="0.2">
      <c r="A683" s="35" t="s">
        <v>724</v>
      </c>
      <c r="B683" s="11" t="s">
        <v>148</v>
      </c>
      <c r="C683" s="11"/>
      <c r="D683" s="11"/>
      <c r="E683" s="16">
        <f t="shared" si="91"/>
        <v>1473.5</v>
      </c>
      <c r="F683" s="17">
        <f t="shared" ref="F683:J683" si="94">F684</f>
        <v>1473.5</v>
      </c>
      <c r="G683" s="16">
        <f t="shared" si="94"/>
        <v>0</v>
      </c>
      <c r="H683" s="16">
        <f t="shared" ref="H683:H723" si="95">I683+J683</f>
        <v>1473.5</v>
      </c>
      <c r="I683" s="17">
        <f t="shared" si="94"/>
        <v>1473.5</v>
      </c>
      <c r="J683" s="16">
        <f t="shared" si="94"/>
        <v>0</v>
      </c>
    </row>
    <row r="684" spans="1:10" ht="116.25" customHeight="1" x14ac:dyDescent="0.2">
      <c r="A684" s="35" t="s">
        <v>837</v>
      </c>
      <c r="B684" s="11" t="s">
        <v>149</v>
      </c>
      <c r="C684" s="11"/>
      <c r="D684" s="11"/>
      <c r="E684" s="16">
        <f t="shared" si="91"/>
        <v>1473.5</v>
      </c>
      <c r="F684" s="16">
        <f>F685</f>
        <v>1473.5</v>
      </c>
      <c r="G684" s="16">
        <f>G685</f>
        <v>0</v>
      </c>
      <c r="H684" s="16">
        <f t="shared" si="95"/>
        <v>1473.5</v>
      </c>
      <c r="I684" s="16">
        <f>I685</f>
        <v>1473.5</v>
      </c>
      <c r="J684" s="16">
        <f>J685</f>
        <v>0</v>
      </c>
    </row>
    <row r="685" spans="1:10" ht="45" customHeight="1" x14ac:dyDescent="0.2">
      <c r="A685" s="42" t="s">
        <v>170</v>
      </c>
      <c r="B685" s="15" t="s">
        <v>867</v>
      </c>
      <c r="C685" s="11"/>
      <c r="D685" s="11"/>
      <c r="E685" s="18">
        <f>F685+G685</f>
        <v>1473.5</v>
      </c>
      <c r="F685" s="19">
        <f>F686</f>
        <v>1473.5</v>
      </c>
      <c r="G685" s="19">
        <f>G686</f>
        <v>0</v>
      </c>
      <c r="H685" s="18">
        <f t="shared" si="95"/>
        <v>1473.5</v>
      </c>
      <c r="I685" s="19">
        <f>I686</f>
        <v>1473.5</v>
      </c>
      <c r="J685" s="19">
        <f>J686</f>
        <v>0</v>
      </c>
    </row>
    <row r="686" spans="1:10" ht="192.75" customHeight="1" x14ac:dyDescent="0.2">
      <c r="A686" s="37" t="s">
        <v>25</v>
      </c>
      <c r="B686" s="15" t="s">
        <v>867</v>
      </c>
      <c r="C686" s="15" t="s">
        <v>15</v>
      </c>
      <c r="D686" s="15" t="s">
        <v>5</v>
      </c>
      <c r="E686" s="18">
        <f>F686+G686</f>
        <v>1473.5</v>
      </c>
      <c r="F686" s="19">
        <f>1473.5</f>
        <v>1473.5</v>
      </c>
      <c r="G686" s="19"/>
      <c r="H686" s="18">
        <f t="shared" si="95"/>
        <v>1473.5</v>
      </c>
      <c r="I686" s="19">
        <f>1473.5</f>
        <v>1473.5</v>
      </c>
      <c r="J686" s="19"/>
    </row>
    <row r="687" spans="1:10" ht="106.9" customHeight="1" x14ac:dyDescent="0.2">
      <c r="A687" s="35" t="s">
        <v>725</v>
      </c>
      <c r="B687" s="11" t="s">
        <v>150</v>
      </c>
      <c r="C687" s="11"/>
      <c r="D687" s="11"/>
      <c r="E687" s="16">
        <f t="shared" si="91"/>
        <v>566</v>
      </c>
      <c r="F687" s="16">
        <f>F688+F691</f>
        <v>30</v>
      </c>
      <c r="G687" s="16">
        <f>G688+G691</f>
        <v>536</v>
      </c>
      <c r="H687" s="16">
        <f t="shared" si="95"/>
        <v>584</v>
      </c>
      <c r="I687" s="16">
        <f>I688+I691</f>
        <v>30</v>
      </c>
      <c r="J687" s="16">
        <f>J688+J691</f>
        <v>554</v>
      </c>
    </row>
    <row r="688" spans="1:10" ht="176.45" customHeight="1" x14ac:dyDescent="0.2">
      <c r="A688" s="35" t="s">
        <v>911</v>
      </c>
      <c r="B688" s="11" t="s">
        <v>151</v>
      </c>
      <c r="C688" s="11"/>
      <c r="D688" s="11"/>
      <c r="E688" s="16">
        <f t="shared" si="91"/>
        <v>536</v>
      </c>
      <c r="F688" s="17">
        <f t="shared" ref="F688:J689" si="96">F689</f>
        <v>0</v>
      </c>
      <c r="G688" s="16">
        <f t="shared" si="96"/>
        <v>536</v>
      </c>
      <c r="H688" s="16">
        <f t="shared" si="95"/>
        <v>554</v>
      </c>
      <c r="I688" s="17">
        <f t="shared" si="96"/>
        <v>0</v>
      </c>
      <c r="J688" s="16">
        <f t="shared" si="96"/>
        <v>554</v>
      </c>
    </row>
    <row r="689" spans="1:10" ht="59.25" customHeight="1" x14ac:dyDescent="0.2">
      <c r="A689" s="37" t="s">
        <v>152</v>
      </c>
      <c r="B689" s="15" t="s">
        <v>153</v>
      </c>
      <c r="C689" s="15"/>
      <c r="D689" s="15"/>
      <c r="E689" s="18">
        <f t="shared" si="91"/>
        <v>536</v>
      </c>
      <c r="F689" s="19">
        <f t="shared" si="96"/>
        <v>0</v>
      </c>
      <c r="G689" s="18">
        <f t="shared" si="96"/>
        <v>536</v>
      </c>
      <c r="H689" s="18">
        <f t="shared" si="95"/>
        <v>554</v>
      </c>
      <c r="I689" s="19">
        <f t="shared" si="96"/>
        <v>0</v>
      </c>
      <c r="J689" s="18">
        <f t="shared" si="96"/>
        <v>554</v>
      </c>
    </row>
    <row r="690" spans="1:10" ht="195" customHeight="1" x14ac:dyDescent="0.2">
      <c r="A690" s="37" t="s">
        <v>25</v>
      </c>
      <c r="B690" s="15" t="s">
        <v>153</v>
      </c>
      <c r="C690" s="15" t="s">
        <v>15</v>
      </c>
      <c r="D690" s="15" t="s">
        <v>37</v>
      </c>
      <c r="E690" s="18">
        <f t="shared" si="91"/>
        <v>536</v>
      </c>
      <c r="F690" s="19"/>
      <c r="G690" s="18">
        <v>536</v>
      </c>
      <c r="H690" s="18">
        <f t="shared" si="95"/>
        <v>554</v>
      </c>
      <c r="I690" s="19"/>
      <c r="J690" s="18">
        <v>554</v>
      </c>
    </row>
    <row r="691" spans="1:10" ht="171.6" customHeight="1" x14ac:dyDescent="0.2">
      <c r="A691" s="11" t="s">
        <v>748</v>
      </c>
      <c r="B691" s="11" t="s">
        <v>749</v>
      </c>
      <c r="C691" s="11"/>
      <c r="D691" s="11"/>
      <c r="E691" s="16">
        <f t="shared" si="91"/>
        <v>30</v>
      </c>
      <c r="F691" s="17">
        <f>F692</f>
        <v>30</v>
      </c>
      <c r="G691" s="17">
        <f>G692</f>
        <v>0</v>
      </c>
      <c r="H691" s="16">
        <f t="shared" si="95"/>
        <v>30</v>
      </c>
      <c r="I691" s="17">
        <f>I692</f>
        <v>30</v>
      </c>
      <c r="J691" s="17">
        <f>J692</f>
        <v>0</v>
      </c>
    </row>
    <row r="692" spans="1:10" ht="30" customHeight="1" x14ac:dyDescent="0.2">
      <c r="A692" s="36" t="s">
        <v>69</v>
      </c>
      <c r="B692" s="15" t="s">
        <v>750</v>
      </c>
      <c r="C692" s="15"/>
      <c r="D692" s="15"/>
      <c r="E692" s="18">
        <f t="shared" si="91"/>
        <v>30</v>
      </c>
      <c r="F692" s="19">
        <f>F693</f>
        <v>30</v>
      </c>
      <c r="G692" s="19">
        <f>G693</f>
        <v>0</v>
      </c>
      <c r="H692" s="18">
        <f t="shared" si="95"/>
        <v>30</v>
      </c>
      <c r="I692" s="19">
        <f>I693</f>
        <v>30</v>
      </c>
      <c r="J692" s="19">
        <f>J693</f>
        <v>0</v>
      </c>
    </row>
    <row r="693" spans="1:10" ht="67.5" customHeight="1" x14ac:dyDescent="0.2">
      <c r="A693" s="15" t="s">
        <v>23</v>
      </c>
      <c r="B693" s="15" t="s">
        <v>750</v>
      </c>
      <c r="C693" s="15" t="s">
        <v>16</v>
      </c>
      <c r="D693" s="15" t="s">
        <v>1</v>
      </c>
      <c r="E693" s="18">
        <f t="shared" si="91"/>
        <v>30</v>
      </c>
      <c r="F693" s="18">
        <v>30</v>
      </c>
      <c r="G693" s="18"/>
      <c r="H693" s="18">
        <f t="shared" si="95"/>
        <v>30</v>
      </c>
      <c r="I693" s="18">
        <v>30</v>
      </c>
      <c r="J693" s="18"/>
    </row>
    <row r="694" spans="1:10" ht="123.6" customHeight="1" x14ac:dyDescent="0.2">
      <c r="A694" s="35" t="s">
        <v>962</v>
      </c>
      <c r="B694" s="11" t="s">
        <v>107</v>
      </c>
      <c r="C694" s="11"/>
      <c r="D694" s="11"/>
      <c r="E694" s="16">
        <f>F694+G694</f>
        <v>40754</v>
      </c>
      <c r="F694" s="16">
        <f>F695+F699</f>
        <v>40754</v>
      </c>
      <c r="G694" s="16">
        <f>G695+G699</f>
        <v>0</v>
      </c>
      <c r="H694" s="16">
        <f t="shared" si="95"/>
        <v>40755</v>
      </c>
      <c r="I694" s="16">
        <f>I695+I699</f>
        <v>40755</v>
      </c>
      <c r="J694" s="16">
        <f>J695+J699</f>
        <v>0</v>
      </c>
    </row>
    <row r="695" spans="1:10" ht="73.900000000000006" customHeight="1" x14ac:dyDescent="0.2">
      <c r="A695" s="11" t="s">
        <v>751</v>
      </c>
      <c r="B695" s="11" t="s">
        <v>752</v>
      </c>
      <c r="C695" s="11"/>
      <c r="D695" s="11"/>
      <c r="E695" s="16">
        <f t="shared" ref="E695:E698" si="97">F695+G695</f>
        <v>23</v>
      </c>
      <c r="F695" s="17">
        <f t="shared" ref="F695:J697" si="98">F696</f>
        <v>23</v>
      </c>
      <c r="G695" s="17">
        <f t="shared" si="98"/>
        <v>0</v>
      </c>
      <c r="H695" s="16">
        <f t="shared" si="95"/>
        <v>23</v>
      </c>
      <c r="I695" s="17">
        <f t="shared" si="98"/>
        <v>23</v>
      </c>
      <c r="J695" s="17">
        <f t="shared" si="98"/>
        <v>0</v>
      </c>
    </row>
    <row r="696" spans="1:10" ht="203.45" customHeight="1" x14ac:dyDescent="0.2">
      <c r="A696" s="11" t="s">
        <v>753</v>
      </c>
      <c r="B696" s="11" t="s">
        <v>754</v>
      </c>
      <c r="C696" s="11"/>
      <c r="D696" s="11"/>
      <c r="E696" s="16">
        <f t="shared" si="97"/>
        <v>23</v>
      </c>
      <c r="F696" s="17">
        <f t="shared" si="98"/>
        <v>23</v>
      </c>
      <c r="G696" s="17">
        <f t="shared" si="98"/>
        <v>0</v>
      </c>
      <c r="H696" s="16">
        <f t="shared" si="95"/>
        <v>23</v>
      </c>
      <c r="I696" s="17">
        <f t="shared" si="98"/>
        <v>23</v>
      </c>
      <c r="J696" s="17">
        <f t="shared" si="98"/>
        <v>0</v>
      </c>
    </row>
    <row r="697" spans="1:10" ht="30.75" customHeight="1" x14ac:dyDescent="0.2">
      <c r="A697" s="36" t="s">
        <v>69</v>
      </c>
      <c r="B697" s="15" t="s">
        <v>755</v>
      </c>
      <c r="C697" s="15"/>
      <c r="D697" s="15"/>
      <c r="E697" s="18">
        <f t="shared" si="97"/>
        <v>23</v>
      </c>
      <c r="F697" s="19">
        <f t="shared" si="98"/>
        <v>23</v>
      </c>
      <c r="G697" s="19">
        <f t="shared" si="98"/>
        <v>0</v>
      </c>
      <c r="H697" s="18">
        <f t="shared" si="95"/>
        <v>23</v>
      </c>
      <c r="I697" s="19">
        <f t="shared" si="98"/>
        <v>23</v>
      </c>
      <c r="J697" s="19">
        <f t="shared" si="98"/>
        <v>0</v>
      </c>
    </row>
    <row r="698" spans="1:10" ht="68.25" customHeight="1" x14ac:dyDescent="0.2">
      <c r="A698" s="15" t="s">
        <v>30</v>
      </c>
      <c r="B698" s="15" t="s">
        <v>755</v>
      </c>
      <c r="C698" s="15" t="s">
        <v>19</v>
      </c>
      <c r="D698" s="15" t="s">
        <v>1</v>
      </c>
      <c r="E698" s="18">
        <f t="shared" si="97"/>
        <v>23</v>
      </c>
      <c r="F698" s="18">
        <v>23</v>
      </c>
      <c r="G698" s="18"/>
      <c r="H698" s="18">
        <f t="shared" si="95"/>
        <v>23</v>
      </c>
      <c r="I698" s="18">
        <v>23</v>
      </c>
      <c r="J698" s="18"/>
    </row>
    <row r="699" spans="1:10" ht="68.25" customHeight="1" x14ac:dyDescent="0.2">
      <c r="A699" s="35" t="s">
        <v>366</v>
      </c>
      <c r="B699" s="11" t="s">
        <v>935</v>
      </c>
      <c r="C699" s="11"/>
      <c r="D699" s="15"/>
      <c r="E699" s="16">
        <f>F699+G699</f>
        <v>40731</v>
      </c>
      <c r="F699" s="17">
        <f>F700+F703</f>
        <v>40731</v>
      </c>
      <c r="G699" s="17">
        <f>G700+G703</f>
        <v>0</v>
      </c>
      <c r="H699" s="16">
        <f>I699+J699</f>
        <v>40732</v>
      </c>
      <c r="I699" s="17">
        <f>I700+I703</f>
        <v>40732</v>
      </c>
      <c r="J699" s="17">
        <f>J700+J703</f>
        <v>0</v>
      </c>
    </row>
    <row r="700" spans="1:10" ht="68.25" customHeight="1" x14ac:dyDescent="0.2">
      <c r="A700" s="35" t="s">
        <v>939</v>
      </c>
      <c r="B700" s="11" t="s">
        <v>936</v>
      </c>
      <c r="C700" s="11"/>
      <c r="D700" s="15"/>
      <c r="E700" s="16">
        <f t="shared" ref="E700:E705" si="99">F700+G700</f>
        <v>19060</v>
      </c>
      <c r="F700" s="17">
        <f>F701</f>
        <v>19060</v>
      </c>
      <c r="G700" s="17">
        <f>G701</f>
        <v>0</v>
      </c>
      <c r="H700" s="16">
        <f t="shared" ref="H700:H705" si="100">I700+J700</f>
        <v>19060</v>
      </c>
      <c r="I700" s="17">
        <f>I701</f>
        <v>19060</v>
      </c>
      <c r="J700" s="17">
        <f>J701</f>
        <v>0</v>
      </c>
    </row>
    <row r="701" spans="1:10" ht="96" customHeight="1" x14ac:dyDescent="0.2">
      <c r="A701" s="37" t="s">
        <v>61</v>
      </c>
      <c r="B701" s="15" t="s">
        <v>937</v>
      </c>
      <c r="C701" s="11"/>
      <c r="D701" s="15"/>
      <c r="E701" s="18">
        <f t="shared" si="99"/>
        <v>19060</v>
      </c>
      <c r="F701" s="19">
        <f>F702</f>
        <v>19060</v>
      </c>
      <c r="G701" s="19">
        <f>G702</f>
        <v>0</v>
      </c>
      <c r="H701" s="18">
        <f t="shared" si="100"/>
        <v>19060</v>
      </c>
      <c r="I701" s="19">
        <f>I702</f>
        <v>19060</v>
      </c>
      <c r="J701" s="19">
        <f>J702</f>
        <v>0</v>
      </c>
    </row>
    <row r="702" spans="1:10" ht="111" customHeight="1" x14ac:dyDescent="0.2">
      <c r="A702" s="15" t="s">
        <v>21</v>
      </c>
      <c r="B702" s="15" t="s">
        <v>937</v>
      </c>
      <c r="C702" s="15" t="s">
        <v>17</v>
      </c>
      <c r="D702" s="15" t="s">
        <v>9</v>
      </c>
      <c r="E702" s="18">
        <f t="shared" si="99"/>
        <v>19060</v>
      </c>
      <c r="F702" s="19">
        <v>19060</v>
      </c>
      <c r="G702" s="19"/>
      <c r="H702" s="18">
        <f t="shared" si="100"/>
        <v>19060</v>
      </c>
      <c r="I702" s="19">
        <v>19060</v>
      </c>
      <c r="J702" s="19"/>
    </row>
    <row r="703" spans="1:10" ht="68.25" customHeight="1" x14ac:dyDescent="0.2">
      <c r="A703" s="35" t="s">
        <v>367</v>
      </c>
      <c r="B703" s="11" t="s">
        <v>938</v>
      </c>
      <c r="C703" s="11"/>
      <c r="D703" s="15"/>
      <c r="E703" s="16">
        <f t="shared" si="99"/>
        <v>21671</v>
      </c>
      <c r="F703" s="17">
        <f>F704</f>
        <v>21671</v>
      </c>
      <c r="G703" s="17">
        <f>G704</f>
        <v>0</v>
      </c>
      <c r="H703" s="16">
        <f t="shared" si="100"/>
        <v>21672</v>
      </c>
      <c r="I703" s="17">
        <f>I704</f>
        <v>21672</v>
      </c>
      <c r="J703" s="17">
        <f>J704</f>
        <v>0</v>
      </c>
    </row>
    <row r="704" spans="1:10" ht="89.25" customHeight="1" x14ac:dyDescent="0.2">
      <c r="A704" s="37" t="s">
        <v>55</v>
      </c>
      <c r="B704" s="15" t="s">
        <v>940</v>
      </c>
      <c r="C704" s="11"/>
      <c r="D704" s="15"/>
      <c r="E704" s="18">
        <f t="shared" si="99"/>
        <v>21671</v>
      </c>
      <c r="F704" s="19">
        <f>F705</f>
        <v>21671</v>
      </c>
      <c r="G704" s="19">
        <f>G705</f>
        <v>0</v>
      </c>
      <c r="H704" s="18">
        <f t="shared" si="100"/>
        <v>21672</v>
      </c>
      <c r="I704" s="19">
        <f>I705</f>
        <v>21672</v>
      </c>
      <c r="J704" s="19">
        <f>J705</f>
        <v>0</v>
      </c>
    </row>
    <row r="705" spans="1:10" ht="103.5" customHeight="1" x14ac:dyDescent="0.2">
      <c r="A705" s="15" t="s">
        <v>21</v>
      </c>
      <c r="B705" s="15" t="s">
        <v>940</v>
      </c>
      <c r="C705" s="15" t="s">
        <v>17</v>
      </c>
      <c r="D705" s="15" t="s">
        <v>9</v>
      </c>
      <c r="E705" s="18">
        <f t="shared" si="99"/>
        <v>21671</v>
      </c>
      <c r="F705" s="19">
        <v>21671</v>
      </c>
      <c r="G705" s="19"/>
      <c r="H705" s="18">
        <f t="shared" si="100"/>
        <v>21672</v>
      </c>
      <c r="I705" s="19">
        <v>21672</v>
      </c>
      <c r="J705" s="19"/>
    </row>
    <row r="706" spans="1:10" ht="136.9" customHeight="1" x14ac:dyDescent="0.2">
      <c r="A706" s="11" t="s">
        <v>766</v>
      </c>
      <c r="B706" s="11" t="s">
        <v>767</v>
      </c>
      <c r="C706" s="11"/>
      <c r="D706" s="11"/>
      <c r="E706" s="16">
        <f t="shared" ref="E706:E723" si="101">F706+G706</f>
        <v>3013</v>
      </c>
      <c r="F706" s="16">
        <f>F713+F707</f>
        <v>3013</v>
      </c>
      <c r="G706" s="16">
        <f>G713+G707</f>
        <v>0</v>
      </c>
      <c r="H706" s="16">
        <f t="shared" si="95"/>
        <v>3095</v>
      </c>
      <c r="I706" s="16">
        <f>I713+I707</f>
        <v>3095</v>
      </c>
      <c r="J706" s="16">
        <f>J713+J707</f>
        <v>0</v>
      </c>
    </row>
    <row r="707" spans="1:10" ht="104.45" customHeight="1" x14ac:dyDescent="0.2">
      <c r="A707" s="11" t="s">
        <v>781</v>
      </c>
      <c r="B707" s="11" t="s">
        <v>783</v>
      </c>
      <c r="C707" s="11"/>
      <c r="D707" s="11"/>
      <c r="E707" s="16">
        <f t="shared" si="101"/>
        <v>2810</v>
      </c>
      <c r="F707" s="16">
        <f>F708</f>
        <v>2810</v>
      </c>
      <c r="G707" s="16">
        <f>G708</f>
        <v>0</v>
      </c>
      <c r="H707" s="16">
        <f t="shared" si="95"/>
        <v>2892</v>
      </c>
      <c r="I707" s="16">
        <f>I708</f>
        <v>2892</v>
      </c>
      <c r="J707" s="16">
        <f>J708</f>
        <v>0</v>
      </c>
    </row>
    <row r="708" spans="1:10" ht="216.6" customHeight="1" x14ac:dyDescent="0.2">
      <c r="A708" s="11" t="s">
        <v>782</v>
      </c>
      <c r="B708" s="11" t="s">
        <v>784</v>
      </c>
      <c r="C708" s="11"/>
      <c r="D708" s="11"/>
      <c r="E708" s="16">
        <f t="shared" si="101"/>
        <v>2810</v>
      </c>
      <c r="F708" s="16">
        <f>F709+F711</f>
        <v>2810</v>
      </c>
      <c r="G708" s="16">
        <f>G709+G711</f>
        <v>0</v>
      </c>
      <c r="H708" s="16">
        <f t="shared" si="95"/>
        <v>2892</v>
      </c>
      <c r="I708" s="16">
        <f>I709+I711</f>
        <v>2892</v>
      </c>
      <c r="J708" s="16">
        <f>J709+J711</f>
        <v>0</v>
      </c>
    </row>
    <row r="709" spans="1:10" ht="65.25" customHeight="1" x14ac:dyDescent="0.2">
      <c r="A709" s="36" t="s">
        <v>375</v>
      </c>
      <c r="B709" s="15" t="s">
        <v>785</v>
      </c>
      <c r="C709" s="15"/>
      <c r="D709" s="11"/>
      <c r="E709" s="18">
        <f t="shared" si="101"/>
        <v>22</v>
      </c>
      <c r="F709" s="18">
        <f>F710</f>
        <v>22</v>
      </c>
      <c r="G709" s="18">
        <f>G710</f>
        <v>0</v>
      </c>
      <c r="H709" s="18">
        <f t="shared" si="95"/>
        <v>23</v>
      </c>
      <c r="I709" s="18">
        <f>I710</f>
        <v>23</v>
      </c>
      <c r="J709" s="18">
        <f>J710</f>
        <v>0</v>
      </c>
    </row>
    <row r="710" spans="1:10" ht="63.75" customHeight="1" x14ac:dyDescent="0.2">
      <c r="A710" s="15" t="s">
        <v>23</v>
      </c>
      <c r="B710" s="15" t="s">
        <v>785</v>
      </c>
      <c r="C710" s="15" t="s">
        <v>16</v>
      </c>
      <c r="D710" s="15" t="s">
        <v>11</v>
      </c>
      <c r="E710" s="18">
        <f t="shared" si="101"/>
        <v>22</v>
      </c>
      <c r="F710" s="18">
        <f>50-28</f>
        <v>22</v>
      </c>
      <c r="G710" s="18"/>
      <c r="H710" s="18">
        <f>I710+J710</f>
        <v>23</v>
      </c>
      <c r="I710" s="18">
        <f>50-27</f>
        <v>23</v>
      </c>
      <c r="J710" s="18"/>
    </row>
    <row r="711" spans="1:10" ht="201" customHeight="1" x14ac:dyDescent="0.2">
      <c r="A711" s="36" t="s">
        <v>385</v>
      </c>
      <c r="B711" s="15" t="s">
        <v>786</v>
      </c>
      <c r="C711" s="15"/>
      <c r="D711" s="15"/>
      <c r="E711" s="18">
        <f t="shared" si="101"/>
        <v>2788</v>
      </c>
      <c r="F711" s="18">
        <f>F712</f>
        <v>2788</v>
      </c>
      <c r="G711" s="18">
        <f>G712</f>
        <v>0</v>
      </c>
      <c r="H711" s="18">
        <f t="shared" si="95"/>
        <v>2869</v>
      </c>
      <c r="I711" s="18">
        <f>I712</f>
        <v>2869</v>
      </c>
      <c r="J711" s="18">
        <f>J712</f>
        <v>0</v>
      </c>
    </row>
    <row r="712" spans="1:10" ht="53.25" customHeight="1" x14ac:dyDescent="0.2">
      <c r="A712" s="36" t="s">
        <v>30</v>
      </c>
      <c r="B712" s="15" t="s">
        <v>786</v>
      </c>
      <c r="C712" s="15" t="s">
        <v>19</v>
      </c>
      <c r="D712" s="15" t="s">
        <v>11</v>
      </c>
      <c r="E712" s="18">
        <f t="shared" si="101"/>
        <v>2788</v>
      </c>
      <c r="F712" s="18">
        <f>6200-3412</f>
        <v>2788</v>
      </c>
      <c r="G712" s="18"/>
      <c r="H712" s="18">
        <f>I712+J712</f>
        <v>2869</v>
      </c>
      <c r="I712" s="18">
        <f>6200-3331</f>
        <v>2869</v>
      </c>
      <c r="J712" s="18"/>
    </row>
    <row r="713" spans="1:10" ht="124.15" customHeight="1" x14ac:dyDescent="0.2">
      <c r="A713" s="11" t="s">
        <v>768</v>
      </c>
      <c r="B713" s="11" t="s">
        <v>769</v>
      </c>
      <c r="C713" s="11"/>
      <c r="D713" s="11"/>
      <c r="E713" s="16">
        <f t="shared" si="101"/>
        <v>203</v>
      </c>
      <c r="F713" s="16">
        <f>F714+F718+F721</f>
        <v>203</v>
      </c>
      <c r="G713" s="16">
        <f>G714+G718+G721</f>
        <v>0</v>
      </c>
      <c r="H713" s="16">
        <f t="shared" si="95"/>
        <v>203</v>
      </c>
      <c r="I713" s="16">
        <f>I714+I718+I721</f>
        <v>203</v>
      </c>
      <c r="J713" s="16">
        <f>J714+J718+J721</f>
        <v>0</v>
      </c>
    </row>
    <row r="714" spans="1:10" ht="156.6" customHeight="1" x14ac:dyDescent="0.2">
      <c r="A714" s="11" t="s">
        <v>770</v>
      </c>
      <c r="B714" s="11" t="s">
        <v>771</v>
      </c>
      <c r="C714" s="15"/>
      <c r="D714" s="15"/>
      <c r="E714" s="16">
        <f t="shared" si="101"/>
        <v>183</v>
      </c>
      <c r="F714" s="17">
        <f>F715</f>
        <v>183</v>
      </c>
      <c r="G714" s="17">
        <f>G715</f>
        <v>0</v>
      </c>
      <c r="H714" s="16">
        <f t="shared" si="95"/>
        <v>183</v>
      </c>
      <c r="I714" s="17">
        <f>I715</f>
        <v>183</v>
      </c>
      <c r="J714" s="17">
        <f>J715</f>
        <v>0</v>
      </c>
    </row>
    <row r="715" spans="1:10" ht="28.9" customHeight="1" x14ac:dyDescent="0.2">
      <c r="A715" s="36" t="s">
        <v>69</v>
      </c>
      <c r="B715" s="15" t="s">
        <v>772</v>
      </c>
      <c r="C715" s="15"/>
      <c r="D715" s="15"/>
      <c r="E715" s="18">
        <f t="shared" ref="E715:J715" si="102">E716+E717</f>
        <v>183</v>
      </c>
      <c r="F715" s="19">
        <f t="shared" si="102"/>
        <v>183</v>
      </c>
      <c r="G715" s="19">
        <f t="shared" si="102"/>
        <v>0</v>
      </c>
      <c r="H715" s="18">
        <f t="shared" si="102"/>
        <v>183</v>
      </c>
      <c r="I715" s="19">
        <f t="shared" si="102"/>
        <v>183</v>
      </c>
      <c r="J715" s="19">
        <f t="shared" si="102"/>
        <v>0</v>
      </c>
    </row>
    <row r="716" spans="1:10" ht="71.25" customHeight="1" x14ac:dyDescent="0.2">
      <c r="A716" s="15" t="s">
        <v>23</v>
      </c>
      <c r="B716" s="15" t="s">
        <v>772</v>
      </c>
      <c r="C716" s="15" t="s">
        <v>16</v>
      </c>
      <c r="D716" s="15" t="s">
        <v>1</v>
      </c>
      <c r="E716" s="18">
        <f>F716+G716</f>
        <v>138</v>
      </c>
      <c r="F716" s="19">
        <v>138</v>
      </c>
      <c r="G716" s="19"/>
      <c r="H716" s="18">
        <f>I716+J716</f>
        <v>138</v>
      </c>
      <c r="I716" s="19">
        <v>138</v>
      </c>
      <c r="J716" s="19"/>
    </row>
    <row r="717" spans="1:10" ht="69.75" customHeight="1" x14ac:dyDescent="0.2">
      <c r="A717" s="36" t="s">
        <v>30</v>
      </c>
      <c r="B717" s="15" t="s">
        <v>772</v>
      </c>
      <c r="C717" s="15" t="s">
        <v>19</v>
      </c>
      <c r="D717" s="15" t="s">
        <v>1</v>
      </c>
      <c r="E717" s="18">
        <f>F717+G717</f>
        <v>45</v>
      </c>
      <c r="F717" s="18">
        <v>45</v>
      </c>
      <c r="G717" s="19"/>
      <c r="H717" s="18">
        <f>I717+J717</f>
        <v>45</v>
      </c>
      <c r="I717" s="18">
        <v>45</v>
      </c>
      <c r="J717" s="19"/>
    </row>
    <row r="718" spans="1:10" ht="125.45" customHeight="1" x14ac:dyDescent="0.2">
      <c r="A718" s="11" t="s">
        <v>773</v>
      </c>
      <c r="B718" s="11" t="s">
        <v>774</v>
      </c>
      <c r="C718" s="11"/>
      <c r="D718" s="11"/>
      <c r="E718" s="16">
        <f t="shared" si="101"/>
        <v>10</v>
      </c>
      <c r="F718" s="17">
        <f>F719</f>
        <v>10</v>
      </c>
      <c r="G718" s="17">
        <f>G719</f>
        <v>0</v>
      </c>
      <c r="H718" s="16">
        <f t="shared" si="95"/>
        <v>10</v>
      </c>
      <c r="I718" s="17">
        <f>I719</f>
        <v>10</v>
      </c>
      <c r="J718" s="17">
        <f>J719</f>
        <v>0</v>
      </c>
    </row>
    <row r="719" spans="1:10" ht="28.15" customHeight="1" x14ac:dyDescent="0.2">
      <c r="A719" s="36" t="s">
        <v>69</v>
      </c>
      <c r="B719" s="15" t="s">
        <v>775</v>
      </c>
      <c r="C719" s="15"/>
      <c r="D719" s="15"/>
      <c r="E719" s="18">
        <f t="shared" si="101"/>
        <v>10</v>
      </c>
      <c r="F719" s="19">
        <f>F720</f>
        <v>10</v>
      </c>
      <c r="G719" s="19">
        <f>G720</f>
        <v>0</v>
      </c>
      <c r="H719" s="18">
        <f t="shared" si="95"/>
        <v>10</v>
      </c>
      <c r="I719" s="19">
        <f>I720</f>
        <v>10</v>
      </c>
      <c r="J719" s="19">
        <f>J720</f>
        <v>0</v>
      </c>
    </row>
    <row r="720" spans="1:10" ht="68.25" customHeight="1" x14ac:dyDescent="0.2">
      <c r="A720" s="15" t="s">
        <v>23</v>
      </c>
      <c r="B720" s="15" t="s">
        <v>775</v>
      </c>
      <c r="C720" s="15" t="s">
        <v>16</v>
      </c>
      <c r="D720" s="15" t="s">
        <v>1</v>
      </c>
      <c r="E720" s="18">
        <f t="shared" si="101"/>
        <v>10</v>
      </c>
      <c r="F720" s="18">
        <v>10</v>
      </c>
      <c r="G720" s="18"/>
      <c r="H720" s="18">
        <f t="shared" si="95"/>
        <v>10</v>
      </c>
      <c r="I720" s="18">
        <v>10</v>
      </c>
      <c r="J720" s="18"/>
    </row>
    <row r="721" spans="1:10" ht="204.75" customHeight="1" x14ac:dyDescent="0.2">
      <c r="A721" s="11" t="s">
        <v>776</v>
      </c>
      <c r="B721" s="11" t="s">
        <v>777</v>
      </c>
      <c r="C721" s="11"/>
      <c r="D721" s="11"/>
      <c r="E721" s="16">
        <f t="shared" si="101"/>
        <v>10</v>
      </c>
      <c r="F721" s="17">
        <f>F722</f>
        <v>10</v>
      </c>
      <c r="G721" s="17">
        <f>G722</f>
        <v>0</v>
      </c>
      <c r="H721" s="16">
        <f t="shared" si="95"/>
        <v>10</v>
      </c>
      <c r="I721" s="17">
        <f>I722</f>
        <v>10</v>
      </c>
      <c r="J721" s="17">
        <f>J722</f>
        <v>0</v>
      </c>
    </row>
    <row r="722" spans="1:10" ht="33.75" customHeight="1" x14ac:dyDescent="0.2">
      <c r="A722" s="36" t="s">
        <v>69</v>
      </c>
      <c r="B722" s="15" t="s">
        <v>778</v>
      </c>
      <c r="C722" s="15"/>
      <c r="D722" s="15"/>
      <c r="E722" s="18">
        <f t="shared" si="101"/>
        <v>10</v>
      </c>
      <c r="F722" s="19">
        <f>F723</f>
        <v>10</v>
      </c>
      <c r="G722" s="19">
        <f>G723</f>
        <v>0</v>
      </c>
      <c r="H722" s="18">
        <f t="shared" si="95"/>
        <v>10</v>
      </c>
      <c r="I722" s="19">
        <f>I723</f>
        <v>10</v>
      </c>
      <c r="J722" s="19">
        <f>J723</f>
        <v>0</v>
      </c>
    </row>
    <row r="723" spans="1:10" ht="73.5" customHeight="1" x14ac:dyDescent="0.2">
      <c r="A723" s="15" t="s">
        <v>23</v>
      </c>
      <c r="B723" s="15" t="s">
        <v>778</v>
      </c>
      <c r="C723" s="15" t="s">
        <v>16</v>
      </c>
      <c r="D723" s="15" t="s">
        <v>1</v>
      </c>
      <c r="E723" s="18">
        <f t="shared" si="101"/>
        <v>10</v>
      </c>
      <c r="F723" s="18">
        <v>10</v>
      </c>
      <c r="G723" s="18"/>
      <c r="H723" s="18">
        <f t="shared" si="95"/>
        <v>10</v>
      </c>
      <c r="I723" s="18">
        <v>10</v>
      </c>
      <c r="J723" s="18"/>
    </row>
    <row r="724" spans="1:10" ht="125.25" customHeight="1" x14ac:dyDescent="0.2">
      <c r="A724" s="35" t="s">
        <v>708</v>
      </c>
      <c r="B724" s="11" t="s">
        <v>159</v>
      </c>
      <c r="C724" s="11"/>
      <c r="D724" s="11"/>
      <c r="E724" s="16">
        <f>SUM(F724:G724)</f>
        <v>440840.50000000006</v>
      </c>
      <c r="F724" s="17">
        <f>F725+F735+F764+F780+F773</f>
        <v>440607.80000000005</v>
      </c>
      <c r="G724" s="16">
        <f>G725+G735+G764+G780+G773</f>
        <v>232.7</v>
      </c>
      <c r="H724" s="16">
        <f>SUM(I724:J724)</f>
        <v>447836.70000000007</v>
      </c>
      <c r="I724" s="17">
        <f>I725+I735+I764+I780+I773</f>
        <v>447604.00000000006</v>
      </c>
      <c r="J724" s="16">
        <f>J725+J735+J764+J780+J773</f>
        <v>232.7</v>
      </c>
    </row>
    <row r="725" spans="1:10" ht="106.15" customHeight="1" x14ac:dyDescent="0.2">
      <c r="A725" s="35" t="s">
        <v>726</v>
      </c>
      <c r="B725" s="11" t="s">
        <v>160</v>
      </c>
      <c r="C725" s="11"/>
      <c r="D725" s="11"/>
      <c r="E725" s="16">
        <f>SUM(F725:G725)</f>
        <v>18305.099999999999</v>
      </c>
      <c r="F725" s="17">
        <f>F726+F729+F732</f>
        <v>18305.099999999999</v>
      </c>
      <c r="G725" s="17">
        <f>G726+G729+G732</f>
        <v>0</v>
      </c>
      <c r="H725" s="16">
        <f>SUM(I725:J725)</f>
        <v>18359.900000000001</v>
      </c>
      <c r="I725" s="17">
        <f>I726+I729+I732</f>
        <v>18359.900000000001</v>
      </c>
      <c r="J725" s="17">
        <f>J726+J729+J732</f>
        <v>0</v>
      </c>
    </row>
    <row r="726" spans="1:10" ht="228.6" customHeight="1" x14ac:dyDescent="0.2">
      <c r="A726" s="11" t="s">
        <v>621</v>
      </c>
      <c r="B726" s="11" t="s">
        <v>161</v>
      </c>
      <c r="C726" s="11"/>
      <c r="D726" s="11"/>
      <c r="E726" s="16">
        <f>F726+G726</f>
        <v>15466.6</v>
      </c>
      <c r="F726" s="17">
        <f>F727</f>
        <v>15466.6</v>
      </c>
      <c r="G726" s="16">
        <f>G727</f>
        <v>0</v>
      </c>
      <c r="H726" s="16">
        <f>I726+J726</f>
        <v>15521.4</v>
      </c>
      <c r="I726" s="17">
        <f>I727</f>
        <v>15521.4</v>
      </c>
      <c r="J726" s="16">
        <f>J727</f>
        <v>0</v>
      </c>
    </row>
    <row r="727" spans="1:10" ht="31.15" customHeight="1" x14ac:dyDescent="0.2">
      <c r="A727" s="37" t="s">
        <v>69</v>
      </c>
      <c r="B727" s="15" t="s">
        <v>162</v>
      </c>
      <c r="C727" s="15"/>
      <c r="D727" s="15"/>
      <c r="E727" s="18">
        <f>F727+G727</f>
        <v>15466.6</v>
      </c>
      <c r="F727" s="19">
        <f>F728</f>
        <v>15466.6</v>
      </c>
      <c r="G727" s="19">
        <f>G728</f>
        <v>0</v>
      </c>
      <c r="H727" s="18">
        <f>I727+J727</f>
        <v>15521.4</v>
      </c>
      <c r="I727" s="19">
        <f>I728</f>
        <v>15521.4</v>
      </c>
      <c r="J727" s="19">
        <f>J728</f>
        <v>0</v>
      </c>
    </row>
    <row r="728" spans="1:10" ht="73.5" customHeight="1" x14ac:dyDescent="0.2">
      <c r="A728" s="37" t="s">
        <v>23</v>
      </c>
      <c r="B728" s="15" t="s">
        <v>162</v>
      </c>
      <c r="C728" s="15" t="s">
        <v>16</v>
      </c>
      <c r="D728" s="15" t="s">
        <v>4</v>
      </c>
      <c r="E728" s="18">
        <f>SUM(F728:G728)</f>
        <v>15466.6</v>
      </c>
      <c r="F728" s="18">
        <v>15466.6</v>
      </c>
      <c r="G728" s="18"/>
      <c r="H728" s="18">
        <f>SUM(I728:J728)</f>
        <v>15521.4</v>
      </c>
      <c r="I728" s="18">
        <v>15521.4</v>
      </c>
      <c r="J728" s="18"/>
    </row>
    <row r="729" spans="1:10" ht="73.5" customHeight="1" x14ac:dyDescent="0.2">
      <c r="A729" s="11" t="s">
        <v>999</v>
      </c>
      <c r="B729" s="11" t="s">
        <v>1000</v>
      </c>
      <c r="C729" s="11"/>
      <c r="D729" s="11"/>
      <c r="E729" s="16">
        <f t="shared" ref="E729:E730" si="103">F729+G729</f>
        <v>2636</v>
      </c>
      <c r="F729" s="17">
        <f>F730</f>
        <v>2636</v>
      </c>
      <c r="G729" s="17">
        <f>G730</f>
        <v>0</v>
      </c>
      <c r="H729" s="16">
        <f t="shared" ref="H729:H730" si="104">I729+J729</f>
        <v>2636</v>
      </c>
      <c r="I729" s="17">
        <f>I730</f>
        <v>2636</v>
      </c>
      <c r="J729" s="17">
        <f>J730</f>
        <v>0</v>
      </c>
    </row>
    <row r="730" spans="1:10" ht="73.5" customHeight="1" x14ac:dyDescent="0.2">
      <c r="A730" s="37" t="s">
        <v>57</v>
      </c>
      <c r="B730" s="15" t="s">
        <v>1001</v>
      </c>
      <c r="C730" s="15"/>
      <c r="D730" s="15"/>
      <c r="E730" s="18">
        <f t="shared" si="103"/>
        <v>2636</v>
      </c>
      <c r="F730" s="19">
        <f>F731</f>
        <v>2636</v>
      </c>
      <c r="G730" s="19">
        <f>G731</f>
        <v>0</v>
      </c>
      <c r="H730" s="18">
        <f t="shared" si="104"/>
        <v>2636</v>
      </c>
      <c r="I730" s="19">
        <f>I731</f>
        <v>2636</v>
      </c>
      <c r="J730" s="19">
        <f>J731</f>
        <v>0</v>
      </c>
    </row>
    <row r="731" spans="1:10" ht="73.5" customHeight="1" x14ac:dyDescent="0.2">
      <c r="A731" s="37" t="s">
        <v>23</v>
      </c>
      <c r="B731" s="15" t="s">
        <v>1001</v>
      </c>
      <c r="C731" s="15" t="s">
        <v>16</v>
      </c>
      <c r="D731" s="15" t="s">
        <v>4</v>
      </c>
      <c r="E731" s="18">
        <f>F731+G731</f>
        <v>2636</v>
      </c>
      <c r="F731" s="19">
        <v>2636</v>
      </c>
      <c r="G731" s="18"/>
      <c r="H731" s="18">
        <f>I731+J731</f>
        <v>2636</v>
      </c>
      <c r="I731" s="19">
        <v>2636</v>
      </c>
      <c r="J731" s="18"/>
    </row>
    <row r="732" spans="1:10" ht="177.6" customHeight="1" x14ac:dyDescent="0.2">
      <c r="A732" s="11" t="s">
        <v>564</v>
      </c>
      <c r="B732" s="11" t="s">
        <v>565</v>
      </c>
      <c r="C732" s="11"/>
      <c r="D732" s="11"/>
      <c r="E732" s="16">
        <f t="shared" ref="E732:E734" si="105">F732+G732</f>
        <v>202.5</v>
      </c>
      <c r="F732" s="17">
        <f>F733</f>
        <v>202.5</v>
      </c>
      <c r="G732" s="16">
        <f>G733</f>
        <v>0</v>
      </c>
      <c r="H732" s="16">
        <f t="shared" ref="H732:H734" si="106">I732+J732</f>
        <v>202.5</v>
      </c>
      <c r="I732" s="17">
        <f>I733</f>
        <v>202.5</v>
      </c>
      <c r="J732" s="16">
        <f>J733</f>
        <v>0</v>
      </c>
    </row>
    <row r="733" spans="1:10" ht="35.25" customHeight="1" x14ac:dyDescent="0.2">
      <c r="A733" s="37" t="s">
        <v>57</v>
      </c>
      <c r="B733" s="15" t="s">
        <v>566</v>
      </c>
      <c r="C733" s="15"/>
      <c r="D733" s="15"/>
      <c r="E733" s="18">
        <f t="shared" si="105"/>
        <v>202.5</v>
      </c>
      <c r="F733" s="19">
        <f>F734</f>
        <v>202.5</v>
      </c>
      <c r="G733" s="18">
        <f>G734</f>
        <v>0</v>
      </c>
      <c r="H733" s="18">
        <f t="shared" si="106"/>
        <v>202.5</v>
      </c>
      <c r="I733" s="19">
        <f>I734</f>
        <v>202.5</v>
      </c>
      <c r="J733" s="18">
        <f>J734</f>
        <v>0</v>
      </c>
    </row>
    <row r="734" spans="1:10" ht="75" customHeight="1" x14ac:dyDescent="0.2">
      <c r="A734" s="37" t="s">
        <v>23</v>
      </c>
      <c r="B734" s="15" t="s">
        <v>566</v>
      </c>
      <c r="C734" s="15" t="s">
        <v>16</v>
      </c>
      <c r="D734" s="15" t="s">
        <v>4</v>
      </c>
      <c r="E734" s="18">
        <f t="shared" si="105"/>
        <v>202.5</v>
      </c>
      <c r="F734" s="18">
        <v>202.5</v>
      </c>
      <c r="G734" s="18"/>
      <c r="H734" s="18">
        <f t="shared" si="106"/>
        <v>202.5</v>
      </c>
      <c r="I734" s="18">
        <v>202.5</v>
      </c>
      <c r="J734" s="18"/>
    </row>
    <row r="735" spans="1:10" ht="103.15" customHeight="1" x14ac:dyDescent="0.2">
      <c r="A735" s="56" t="s">
        <v>727</v>
      </c>
      <c r="B735" s="11" t="s">
        <v>163</v>
      </c>
      <c r="C735" s="11"/>
      <c r="D735" s="11"/>
      <c r="E735" s="16">
        <f>SUM(F735:G735)</f>
        <v>380797.70000000007</v>
      </c>
      <c r="F735" s="17">
        <f>F736+F739+F745+F748+F752+F757+F761</f>
        <v>380565.00000000006</v>
      </c>
      <c r="G735" s="16">
        <f>G736+G739+G745+G748+G752+G757+G761</f>
        <v>232.7</v>
      </c>
      <c r="H735" s="16">
        <f>SUM(I735:J735)</f>
        <v>382504.9</v>
      </c>
      <c r="I735" s="17">
        <f>I736+I739+I745+I748+I752+I757+I761</f>
        <v>382272.2</v>
      </c>
      <c r="J735" s="16">
        <f>J736+J739+J745+J748+J752+J757+J761</f>
        <v>232.7</v>
      </c>
    </row>
    <row r="736" spans="1:10" ht="73.150000000000006" customHeight="1" x14ac:dyDescent="0.2">
      <c r="A736" s="57" t="s">
        <v>164</v>
      </c>
      <c r="B736" s="11" t="s">
        <v>165</v>
      </c>
      <c r="C736" s="11"/>
      <c r="D736" s="11"/>
      <c r="E736" s="16">
        <f>F736+G736</f>
        <v>131690</v>
      </c>
      <c r="F736" s="17">
        <f>F737</f>
        <v>131690</v>
      </c>
      <c r="G736" s="16">
        <f>G737</f>
        <v>0</v>
      </c>
      <c r="H736" s="16">
        <f>I736+J736</f>
        <v>131690</v>
      </c>
      <c r="I736" s="17">
        <f>I737</f>
        <v>131690</v>
      </c>
      <c r="J736" s="16">
        <f>J737</f>
        <v>0</v>
      </c>
    </row>
    <row r="737" spans="1:10" ht="48" customHeight="1" x14ac:dyDescent="0.2">
      <c r="A737" s="58" t="s">
        <v>166</v>
      </c>
      <c r="B737" s="15" t="s">
        <v>167</v>
      </c>
      <c r="C737" s="15"/>
      <c r="D737" s="15"/>
      <c r="E737" s="18">
        <f>SUM(F737:G737)</f>
        <v>131690</v>
      </c>
      <c r="F737" s="19">
        <f>F738</f>
        <v>131690</v>
      </c>
      <c r="G737" s="18">
        <f>G738</f>
        <v>0</v>
      </c>
      <c r="H737" s="18">
        <f>SUM(I737:J737)</f>
        <v>131690</v>
      </c>
      <c r="I737" s="19">
        <f>I738</f>
        <v>131690</v>
      </c>
      <c r="J737" s="18">
        <f>J738</f>
        <v>0</v>
      </c>
    </row>
    <row r="738" spans="1:10" ht="71.25" customHeight="1" x14ac:dyDescent="0.2">
      <c r="A738" s="37" t="s">
        <v>23</v>
      </c>
      <c r="B738" s="15" t="s">
        <v>167</v>
      </c>
      <c r="C738" s="15" t="s">
        <v>16</v>
      </c>
      <c r="D738" s="15" t="s">
        <v>5</v>
      </c>
      <c r="E738" s="18">
        <f>SUM(F738:G738)</f>
        <v>131690</v>
      </c>
      <c r="F738" s="18">
        <v>131690</v>
      </c>
      <c r="G738" s="18"/>
      <c r="H738" s="18">
        <f>SUM(I738:J738)</f>
        <v>131690</v>
      </c>
      <c r="I738" s="18">
        <v>131690</v>
      </c>
      <c r="J738" s="18"/>
    </row>
    <row r="739" spans="1:10" ht="139.5" customHeight="1" x14ac:dyDescent="0.2">
      <c r="A739" s="57" t="s">
        <v>168</v>
      </c>
      <c r="B739" s="11" t="s">
        <v>169</v>
      </c>
      <c r="C739" s="11"/>
      <c r="D739" s="11"/>
      <c r="E739" s="16">
        <f>F739+G739</f>
        <v>207927.7</v>
      </c>
      <c r="F739" s="17">
        <f>F740</f>
        <v>207927.7</v>
      </c>
      <c r="G739" s="16">
        <f>G740</f>
        <v>0</v>
      </c>
      <c r="H739" s="16">
        <f>I739+J739</f>
        <v>209077.5</v>
      </c>
      <c r="I739" s="17">
        <f>I740</f>
        <v>209077.5</v>
      </c>
      <c r="J739" s="16">
        <f>J740</f>
        <v>0</v>
      </c>
    </row>
    <row r="740" spans="1:10" ht="44.25" customHeight="1" x14ac:dyDescent="0.2">
      <c r="A740" s="37" t="s">
        <v>170</v>
      </c>
      <c r="B740" s="15" t="s">
        <v>171</v>
      </c>
      <c r="C740" s="15"/>
      <c r="D740" s="15"/>
      <c r="E740" s="18">
        <f>SUM(F740:G740)</f>
        <v>207927.7</v>
      </c>
      <c r="F740" s="19">
        <f>F741+F742+F743+F744</f>
        <v>207927.7</v>
      </c>
      <c r="G740" s="18">
        <f>G741+G742+G743+G744</f>
        <v>0</v>
      </c>
      <c r="H740" s="18">
        <f>SUM(I740:J740)</f>
        <v>209077.5</v>
      </c>
      <c r="I740" s="19">
        <f>I741+I742+I743+I744</f>
        <v>209077.5</v>
      </c>
      <c r="J740" s="18">
        <f>J741+J742+J743+J744</f>
        <v>0</v>
      </c>
    </row>
    <row r="741" spans="1:10" ht="191.25" customHeight="1" x14ac:dyDescent="0.2">
      <c r="A741" s="37" t="s">
        <v>25</v>
      </c>
      <c r="B741" s="15" t="s">
        <v>171</v>
      </c>
      <c r="C741" s="15" t="s">
        <v>15</v>
      </c>
      <c r="D741" s="15" t="s">
        <v>5</v>
      </c>
      <c r="E741" s="18">
        <f>SUM(F741:G741)</f>
        <v>42603.5</v>
      </c>
      <c r="F741" s="18">
        <f>42603.5</f>
        <v>42603.5</v>
      </c>
      <c r="G741" s="18"/>
      <c r="H741" s="18">
        <f>SUM(I741:J741)</f>
        <v>42603.5</v>
      </c>
      <c r="I741" s="18">
        <f>42603.5</f>
        <v>42603.5</v>
      </c>
      <c r="J741" s="18"/>
    </row>
    <row r="742" spans="1:10" ht="69" customHeight="1" x14ac:dyDescent="0.2">
      <c r="A742" s="37" t="s">
        <v>23</v>
      </c>
      <c r="B742" s="15" t="s">
        <v>171</v>
      </c>
      <c r="C742" s="15" t="s">
        <v>16</v>
      </c>
      <c r="D742" s="15" t="s">
        <v>5</v>
      </c>
      <c r="E742" s="18">
        <f>F742+G742</f>
        <v>25217.200000000001</v>
      </c>
      <c r="F742" s="19">
        <f>10862+14355.2</f>
        <v>25217.200000000001</v>
      </c>
      <c r="G742" s="18"/>
      <c r="H742" s="18">
        <f>I742+J742</f>
        <v>25971</v>
      </c>
      <c r="I742" s="19">
        <f>11122+14849</f>
        <v>25971</v>
      </c>
      <c r="J742" s="18"/>
    </row>
    <row r="743" spans="1:10" ht="100.5" customHeight="1" x14ac:dyDescent="0.2">
      <c r="A743" s="15" t="s">
        <v>21</v>
      </c>
      <c r="B743" s="15" t="s">
        <v>171</v>
      </c>
      <c r="C743" s="15" t="s">
        <v>17</v>
      </c>
      <c r="D743" s="15" t="s">
        <v>5</v>
      </c>
      <c r="E743" s="18">
        <f>F743+G743</f>
        <v>139820</v>
      </c>
      <c r="F743" s="19">
        <f>126238+13582</f>
        <v>139820</v>
      </c>
      <c r="G743" s="18"/>
      <c r="H743" s="18">
        <f>I743+J743</f>
        <v>140216</v>
      </c>
      <c r="I743" s="19">
        <f>126634+13582</f>
        <v>140216</v>
      </c>
      <c r="J743" s="18"/>
    </row>
    <row r="744" spans="1:10" ht="45" customHeight="1" x14ac:dyDescent="0.2">
      <c r="A744" s="37" t="s">
        <v>22</v>
      </c>
      <c r="B744" s="15" t="s">
        <v>171</v>
      </c>
      <c r="C744" s="15" t="s">
        <v>18</v>
      </c>
      <c r="D744" s="15" t="s">
        <v>5</v>
      </c>
      <c r="E744" s="18">
        <f>SUM(F744:G744)</f>
        <v>287</v>
      </c>
      <c r="F744" s="19">
        <f>287</f>
        <v>287</v>
      </c>
      <c r="G744" s="18"/>
      <c r="H744" s="18">
        <f>SUM(I744:J744)</f>
        <v>287</v>
      </c>
      <c r="I744" s="19">
        <f>287</f>
        <v>287</v>
      </c>
      <c r="J744" s="18"/>
    </row>
    <row r="745" spans="1:10" ht="148.5" customHeight="1" x14ac:dyDescent="0.2">
      <c r="A745" s="57" t="s">
        <v>172</v>
      </c>
      <c r="B745" s="11" t="s">
        <v>173</v>
      </c>
      <c r="C745" s="11"/>
      <c r="D745" s="11"/>
      <c r="E745" s="16">
        <f>F745+G745</f>
        <v>4199.5</v>
      </c>
      <c r="F745" s="17">
        <f>F746</f>
        <v>4199.5</v>
      </c>
      <c r="G745" s="16">
        <f>G746</f>
        <v>0</v>
      </c>
      <c r="H745" s="16">
        <f>I745+J745</f>
        <v>4199.5</v>
      </c>
      <c r="I745" s="17">
        <f>I746</f>
        <v>4199.5</v>
      </c>
      <c r="J745" s="16">
        <f>J746</f>
        <v>0</v>
      </c>
    </row>
    <row r="746" spans="1:10" ht="46.5" customHeight="1" x14ac:dyDescent="0.2">
      <c r="A746" s="37" t="s">
        <v>166</v>
      </c>
      <c r="B746" s="15" t="s">
        <v>174</v>
      </c>
      <c r="C746" s="15"/>
      <c r="D746" s="15"/>
      <c r="E746" s="18">
        <f>SUM(F746:G746)</f>
        <v>4199.5</v>
      </c>
      <c r="F746" s="19">
        <f>F747</f>
        <v>4199.5</v>
      </c>
      <c r="G746" s="18">
        <f>G747</f>
        <v>0</v>
      </c>
      <c r="H746" s="18">
        <f>SUM(I746:J746)</f>
        <v>4199.5</v>
      </c>
      <c r="I746" s="19">
        <f>I747</f>
        <v>4199.5</v>
      </c>
      <c r="J746" s="18">
        <f>J747</f>
        <v>0</v>
      </c>
    </row>
    <row r="747" spans="1:10" ht="67.5" customHeight="1" x14ac:dyDescent="0.2">
      <c r="A747" s="37" t="s">
        <v>23</v>
      </c>
      <c r="B747" s="15" t="s">
        <v>174</v>
      </c>
      <c r="C747" s="15" t="s">
        <v>16</v>
      </c>
      <c r="D747" s="15" t="s">
        <v>5</v>
      </c>
      <c r="E747" s="18">
        <f>SUM(F747:G747)</f>
        <v>4199.5</v>
      </c>
      <c r="F747" s="18">
        <v>4199.5</v>
      </c>
      <c r="G747" s="18"/>
      <c r="H747" s="18">
        <f>SUM(I747:J747)</f>
        <v>4199.5</v>
      </c>
      <c r="I747" s="18">
        <v>4199.5</v>
      </c>
      <c r="J747" s="18"/>
    </row>
    <row r="748" spans="1:10" ht="88.15" customHeight="1" x14ac:dyDescent="0.2">
      <c r="A748" s="59" t="s">
        <v>665</v>
      </c>
      <c r="B748" s="11" t="s">
        <v>175</v>
      </c>
      <c r="C748" s="11"/>
      <c r="D748" s="11"/>
      <c r="E748" s="16">
        <f>F748+G748</f>
        <v>18557.2</v>
      </c>
      <c r="F748" s="16">
        <f>F749</f>
        <v>18557.2</v>
      </c>
      <c r="G748" s="16">
        <f>G749</f>
        <v>0</v>
      </c>
      <c r="H748" s="16">
        <f>I748+J748</f>
        <v>18557.2</v>
      </c>
      <c r="I748" s="16">
        <f>I749</f>
        <v>18557.2</v>
      </c>
      <c r="J748" s="16">
        <f>J749</f>
        <v>0</v>
      </c>
    </row>
    <row r="749" spans="1:10" ht="51" customHeight="1" x14ac:dyDescent="0.2">
      <c r="A749" s="37" t="s">
        <v>176</v>
      </c>
      <c r="B749" s="15" t="s">
        <v>177</v>
      </c>
      <c r="C749" s="15"/>
      <c r="D749" s="15"/>
      <c r="E749" s="18">
        <f>SUM(F749:G749)</f>
        <v>18557.2</v>
      </c>
      <c r="F749" s="19">
        <f>F750+F751</f>
        <v>18557.2</v>
      </c>
      <c r="G749" s="19">
        <f>G750+G751</f>
        <v>0</v>
      </c>
      <c r="H749" s="18">
        <f>SUM(I749:J749)</f>
        <v>18557.2</v>
      </c>
      <c r="I749" s="19">
        <f>I750+I751</f>
        <v>18557.2</v>
      </c>
      <c r="J749" s="19">
        <f>J750+J751</f>
        <v>0</v>
      </c>
    </row>
    <row r="750" spans="1:10" ht="63" customHeight="1" x14ac:dyDescent="0.2">
      <c r="A750" s="37" t="s">
        <v>23</v>
      </c>
      <c r="B750" s="15" t="s">
        <v>177</v>
      </c>
      <c r="C750" s="15" t="s">
        <v>16</v>
      </c>
      <c r="D750" s="15" t="s">
        <v>5</v>
      </c>
      <c r="E750" s="18">
        <f>SUM(F750:G750)</f>
        <v>13357.2</v>
      </c>
      <c r="F750" s="18">
        <v>13357.2</v>
      </c>
      <c r="G750" s="18"/>
      <c r="H750" s="18">
        <f>SUM(I750:J750)</f>
        <v>13357.2</v>
      </c>
      <c r="I750" s="18">
        <v>13357.2</v>
      </c>
      <c r="J750" s="18"/>
    </row>
    <row r="751" spans="1:10" ht="81" customHeight="1" x14ac:dyDescent="0.2">
      <c r="A751" s="15" t="s">
        <v>24</v>
      </c>
      <c r="B751" s="15" t="s">
        <v>177</v>
      </c>
      <c r="C751" s="15" t="s">
        <v>20</v>
      </c>
      <c r="D751" s="15" t="s">
        <v>5</v>
      </c>
      <c r="E751" s="18">
        <f>F751+G751</f>
        <v>5200</v>
      </c>
      <c r="F751" s="19">
        <v>5200</v>
      </c>
      <c r="G751" s="18"/>
      <c r="H751" s="18">
        <f>I751+J751</f>
        <v>5200</v>
      </c>
      <c r="I751" s="19">
        <v>5200</v>
      </c>
      <c r="J751" s="18"/>
    </row>
    <row r="752" spans="1:10" ht="88.15" customHeight="1" x14ac:dyDescent="0.2">
      <c r="A752" s="59" t="s">
        <v>178</v>
      </c>
      <c r="B752" s="11" t="s">
        <v>179</v>
      </c>
      <c r="C752" s="11"/>
      <c r="D752" s="11"/>
      <c r="E752" s="16">
        <f>F752+G752</f>
        <v>752.09999999999991</v>
      </c>
      <c r="F752" s="17">
        <f>F753+F755</f>
        <v>519.4</v>
      </c>
      <c r="G752" s="16">
        <f>G753+G755</f>
        <v>232.7</v>
      </c>
      <c r="H752" s="16">
        <f>I752+J752</f>
        <v>752.09999999999991</v>
      </c>
      <c r="I752" s="17">
        <f>I753+I755</f>
        <v>519.4</v>
      </c>
      <c r="J752" s="16">
        <f>J753+J755</f>
        <v>232.7</v>
      </c>
    </row>
    <row r="753" spans="1:10" ht="49.9" customHeight="1" x14ac:dyDescent="0.2">
      <c r="A753" s="37" t="s">
        <v>176</v>
      </c>
      <c r="B753" s="15" t="s">
        <v>180</v>
      </c>
      <c r="C753" s="15"/>
      <c r="D753" s="15"/>
      <c r="E753" s="18">
        <f>SUM(F753:G753)</f>
        <v>519.4</v>
      </c>
      <c r="F753" s="19">
        <f>F754</f>
        <v>519.4</v>
      </c>
      <c r="G753" s="18">
        <f>G754</f>
        <v>0</v>
      </c>
      <c r="H753" s="18">
        <f>SUM(I753:J753)</f>
        <v>519.4</v>
      </c>
      <c r="I753" s="19">
        <f>I754</f>
        <v>519.4</v>
      </c>
      <c r="J753" s="18">
        <f>J754</f>
        <v>0</v>
      </c>
    </row>
    <row r="754" spans="1:10" ht="66.75" customHeight="1" x14ac:dyDescent="0.2">
      <c r="A754" s="37" t="s">
        <v>23</v>
      </c>
      <c r="B754" s="15" t="s">
        <v>180</v>
      </c>
      <c r="C754" s="15" t="s">
        <v>16</v>
      </c>
      <c r="D754" s="15" t="s">
        <v>5</v>
      </c>
      <c r="E754" s="18">
        <f>SUM(F754:G754)</f>
        <v>519.4</v>
      </c>
      <c r="F754" s="18">
        <v>519.4</v>
      </c>
      <c r="G754" s="18"/>
      <c r="H754" s="18">
        <f>SUM(I754:J754)</f>
        <v>519.4</v>
      </c>
      <c r="I754" s="18">
        <v>519.4</v>
      </c>
      <c r="J754" s="18"/>
    </row>
    <row r="755" spans="1:10" ht="174.75" customHeight="1" x14ac:dyDescent="0.2">
      <c r="A755" s="60" t="s">
        <v>1019</v>
      </c>
      <c r="B755" s="15" t="s">
        <v>181</v>
      </c>
      <c r="C755" s="15"/>
      <c r="D755" s="15"/>
      <c r="E755" s="18">
        <f>SUM(F755:G755)</f>
        <v>232.7</v>
      </c>
      <c r="F755" s="19">
        <f>F756</f>
        <v>0</v>
      </c>
      <c r="G755" s="18">
        <f>G756</f>
        <v>232.7</v>
      </c>
      <c r="H755" s="18">
        <f>SUM(I755:J755)</f>
        <v>232.7</v>
      </c>
      <c r="I755" s="19">
        <f>I756</f>
        <v>0</v>
      </c>
      <c r="J755" s="18">
        <f>J756</f>
        <v>232.7</v>
      </c>
    </row>
    <row r="756" spans="1:10" ht="69.75" customHeight="1" x14ac:dyDescent="0.2">
      <c r="A756" s="15" t="s">
        <v>23</v>
      </c>
      <c r="B756" s="15" t="s">
        <v>181</v>
      </c>
      <c r="C756" s="15" t="s">
        <v>16</v>
      </c>
      <c r="D756" s="15" t="s">
        <v>5</v>
      </c>
      <c r="E756" s="18">
        <f>SUM(F756:G756)</f>
        <v>232.7</v>
      </c>
      <c r="F756" s="19"/>
      <c r="G756" s="18">
        <v>232.7</v>
      </c>
      <c r="H756" s="18">
        <f>SUM(I756:J756)</f>
        <v>232.7</v>
      </c>
      <c r="I756" s="19"/>
      <c r="J756" s="18">
        <v>232.7</v>
      </c>
    </row>
    <row r="757" spans="1:10" ht="107.25" customHeight="1" x14ac:dyDescent="0.2">
      <c r="A757" s="57" t="s">
        <v>182</v>
      </c>
      <c r="B757" s="11" t="s">
        <v>183</v>
      </c>
      <c r="C757" s="11"/>
      <c r="D757" s="11"/>
      <c r="E757" s="16">
        <f>F757+G757</f>
        <v>9697.2000000000007</v>
      </c>
      <c r="F757" s="16">
        <f>F758</f>
        <v>9697.2000000000007</v>
      </c>
      <c r="G757" s="16">
        <f>G758</f>
        <v>0</v>
      </c>
      <c r="H757" s="16">
        <f>I757+J757</f>
        <v>9935.6</v>
      </c>
      <c r="I757" s="16">
        <f>I758</f>
        <v>9935.6</v>
      </c>
      <c r="J757" s="16">
        <f>J758</f>
        <v>0</v>
      </c>
    </row>
    <row r="758" spans="1:10" ht="66" customHeight="1" x14ac:dyDescent="0.2">
      <c r="A758" s="61" t="s">
        <v>176</v>
      </c>
      <c r="B758" s="15" t="s">
        <v>849</v>
      </c>
      <c r="C758" s="15"/>
      <c r="D758" s="15"/>
      <c r="E758" s="18">
        <f>F758+G758</f>
        <v>9697.2000000000007</v>
      </c>
      <c r="F758" s="19">
        <f>F759+F760</f>
        <v>9697.2000000000007</v>
      </c>
      <c r="G758" s="19">
        <f>G759+G760</f>
        <v>0</v>
      </c>
      <c r="H758" s="18">
        <f>I758+J758</f>
        <v>9935.6</v>
      </c>
      <c r="I758" s="19">
        <f>I759+I760</f>
        <v>9935.6</v>
      </c>
      <c r="J758" s="19">
        <f>J759+J760</f>
        <v>0</v>
      </c>
    </row>
    <row r="759" spans="1:10" ht="71.25" customHeight="1" x14ac:dyDescent="0.2">
      <c r="A759" s="15" t="s">
        <v>23</v>
      </c>
      <c r="B759" s="15" t="s">
        <v>849</v>
      </c>
      <c r="C759" s="15" t="s">
        <v>16</v>
      </c>
      <c r="D759" s="15" t="s">
        <v>5</v>
      </c>
      <c r="E759" s="18">
        <f>F759+G759</f>
        <v>6232.2</v>
      </c>
      <c r="F759" s="18">
        <v>6232.2</v>
      </c>
      <c r="G759" s="18"/>
      <c r="H759" s="18">
        <f>I759+J759</f>
        <v>6470.6</v>
      </c>
      <c r="I759" s="18">
        <v>6470.6</v>
      </c>
      <c r="J759" s="18"/>
    </row>
    <row r="760" spans="1:10" ht="95.25" customHeight="1" x14ac:dyDescent="0.2">
      <c r="A760" s="15" t="s">
        <v>21</v>
      </c>
      <c r="B760" s="15" t="s">
        <v>849</v>
      </c>
      <c r="C760" s="15" t="s">
        <v>17</v>
      </c>
      <c r="D760" s="15" t="s">
        <v>5</v>
      </c>
      <c r="E760" s="18">
        <f>F760+G760</f>
        <v>3465</v>
      </c>
      <c r="F760" s="19">
        <v>3465</v>
      </c>
      <c r="G760" s="18"/>
      <c r="H760" s="18">
        <f>I760+J760</f>
        <v>3465</v>
      </c>
      <c r="I760" s="19">
        <v>3465</v>
      </c>
      <c r="J760" s="18"/>
    </row>
    <row r="761" spans="1:10" ht="107.25" customHeight="1" x14ac:dyDescent="0.2">
      <c r="A761" s="57" t="s">
        <v>184</v>
      </c>
      <c r="B761" s="11" t="s">
        <v>185</v>
      </c>
      <c r="C761" s="11"/>
      <c r="D761" s="11"/>
      <c r="E761" s="16">
        <f t="shared" ref="E761:E763" si="107">F761+G761</f>
        <v>7974</v>
      </c>
      <c r="F761" s="17">
        <f>F762</f>
        <v>7974</v>
      </c>
      <c r="G761" s="16">
        <f>G762</f>
        <v>0</v>
      </c>
      <c r="H761" s="16">
        <f t="shared" ref="H761:H763" si="108">I761+J761</f>
        <v>8293</v>
      </c>
      <c r="I761" s="17">
        <f>I762</f>
        <v>8293</v>
      </c>
      <c r="J761" s="16">
        <f>J762</f>
        <v>0</v>
      </c>
    </row>
    <row r="762" spans="1:10" ht="90.75" customHeight="1" x14ac:dyDescent="0.2">
      <c r="A762" s="62" t="s">
        <v>186</v>
      </c>
      <c r="B762" s="15" t="s">
        <v>187</v>
      </c>
      <c r="C762" s="15"/>
      <c r="D762" s="15"/>
      <c r="E762" s="18">
        <f t="shared" si="107"/>
        <v>7974</v>
      </c>
      <c r="F762" s="19">
        <f>F763</f>
        <v>7974</v>
      </c>
      <c r="G762" s="18">
        <f>G763</f>
        <v>0</v>
      </c>
      <c r="H762" s="18">
        <f t="shared" si="108"/>
        <v>8293</v>
      </c>
      <c r="I762" s="19">
        <f>I763</f>
        <v>8293</v>
      </c>
      <c r="J762" s="18">
        <f>J763</f>
        <v>0</v>
      </c>
    </row>
    <row r="763" spans="1:10" ht="101.25" customHeight="1" x14ac:dyDescent="0.2">
      <c r="A763" s="15" t="s">
        <v>21</v>
      </c>
      <c r="B763" s="15" t="s">
        <v>187</v>
      </c>
      <c r="C763" s="15" t="s">
        <v>17</v>
      </c>
      <c r="D763" s="15" t="s">
        <v>3</v>
      </c>
      <c r="E763" s="18">
        <f t="shared" si="107"/>
        <v>7974</v>
      </c>
      <c r="F763" s="19">
        <v>7974</v>
      </c>
      <c r="G763" s="18"/>
      <c r="H763" s="18">
        <f t="shared" si="108"/>
        <v>8293</v>
      </c>
      <c r="I763" s="19">
        <v>8293</v>
      </c>
      <c r="J763" s="18"/>
    </row>
    <row r="764" spans="1:10" ht="100.5" customHeight="1" x14ac:dyDescent="0.2">
      <c r="A764" s="11" t="s">
        <v>188</v>
      </c>
      <c r="B764" s="11" t="s">
        <v>189</v>
      </c>
      <c r="C764" s="11"/>
      <c r="D764" s="11"/>
      <c r="E764" s="16">
        <f>SUM(F764:G764)</f>
        <v>4386.5</v>
      </c>
      <c r="F764" s="17">
        <f>F765</f>
        <v>4386.5</v>
      </c>
      <c r="G764" s="16">
        <f>G765</f>
        <v>0</v>
      </c>
      <c r="H764" s="16">
        <f>SUM(I764:J764)</f>
        <v>4386.5</v>
      </c>
      <c r="I764" s="17">
        <f>I765</f>
        <v>4386.5</v>
      </c>
      <c r="J764" s="16">
        <f>J765</f>
        <v>0</v>
      </c>
    </row>
    <row r="765" spans="1:10" ht="66" customHeight="1" x14ac:dyDescent="0.2">
      <c r="A765" s="11" t="s">
        <v>190</v>
      </c>
      <c r="B765" s="11" t="s">
        <v>191</v>
      </c>
      <c r="C765" s="11"/>
      <c r="D765" s="11"/>
      <c r="E765" s="16">
        <f>F765+G765</f>
        <v>4386.5</v>
      </c>
      <c r="F765" s="17">
        <f>F766</f>
        <v>4386.5</v>
      </c>
      <c r="G765" s="16">
        <f>G766</f>
        <v>0</v>
      </c>
      <c r="H765" s="16">
        <f>I765+J765</f>
        <v>4386.5</v>
      </c>
      <c r="I765" s="17">
        <f>I766</f>
        <v>4386.5</v>
      </c>
      <c r="J765" s="16">
        <f>J766</f>
        <v>0</v>
      </c>
    </row>
    <row r="766" spans="1:10" ht="87" customHeight="1" x14ac:dyDescent="0.2">
      <c r="A766" s="36" t="s">
        <v>61</v>
      </c>
      <c r="B766" s="15" t="s">
        <v>192</v>
      </c>
      <c r="C766" s="15"/>
      <c r="D766" s="15"/>
      <c r="E766" s="18">
        <f t="shared" ref="E766:J766" si="109">E767+E768+E769+E772+E770+E771</f>
        <v>4386.5</v>
      </c>
      <c r="F766" s="19">
        <f t="shared" si="109"/>
        <v>4386.5</v>
      </c>
      <c r="G766" s="18">
        <f t="shared" si="109"/>
        <v>0</v>
      </c>
      <c r="H766" s="18">
        <f t="shared" si="109"/>
        <v>4386.5</v>
      </c>
      <c r="I766" s="19">
        <f t="shared" si="109"/>
        <v>4386.5</v>
      </c>
      <c r="J766" s="18">
        <f t="shared" si="109"/>
        <v>0</v>
      </c>
    </row>
    <row r="767" spans="1:10" ht="79.5" customHeight="1" x14ac:dyDescent="0.2">
      <c r="A767" s="15" t="s">
        <v>23</v>
      </c>
      <c r="B767" s="15" t="s">
        <v>192</v>
      </c>
      <c r="C767" s="15" t="s">
        <v>16</v>
      </c>
      <c r="D767" s="15" t="s">
        <v>31</v>
      </c>
      <c r="E767" s="18">
        <f t="shared" ref="E767:E772" si="110">F767+G767</f>
        <v>9</v>
      </c>
      <c r="F767" s="18">
        <v>9</v>
      </c>
      <c r="G767" s="18"/>
      <c r="H767" s="18">
        <f t="shared" ref="H767:H772" si="111">I767+J767</f>
        <v>9</v>
      </c>
      <c r="I767" s="18">
        <v>9</v>
      </c>
      <c r="J767" s="18"/>
    </row>
    <row r="768" spans="1:10" ht="101.25" customHeight="1" x14ac:dyDescent="0.2">
      <c r="A768" s="15" t="s">
        <v>21</v>
      </c>
      <c r="B768" s="15" t="s">
        <v>192</v>
      </c>
      <c r="C768" s="15" t="s">
        <v>17</v>
      </c>
      <c r="D768" s="15" t="s">
        <v>28</v>
      </c>
      <c r="E768" s="18">
        <f t="shared" si="110"/>
        <v>1593.7</v>
      </c>
      <c r="F768" s="18">
        <v>1593.7</v>
      </c>
      <c r="G768" s="18"/>
      <c r="H768" s="18">
        <f t="shared" si="111"/>
        <v>1593.7</v>
      </c>
      <c r="I768" s="18">
        <v>1593.7</v>
      </c>
      <c r="J768" s="18"/>
    </row>
    <row r="769" spans="1:10" ht="98.25" customHeight="1" x14ac:dyDescent="0.2">
      <c r="A769" s="15" t="s">
        <v>21</v>
      </c>
      <c r="B769" s="15" t="s">
        <v>192</v>
      </c>
      <c r="C769" s="15" t="s">
        <v>17</v>
      </c>
      <c r="D769" s="15" t="s">
        <v>27</v>
      </c>
      <c r="E769" s="18">
        <f t="shared" si="110"/>
        <v>2709.8</v>
      </c>
      <c r="F769" s="18">
        <v>2709.8</v>
      </c>
      <c r="G769" s="18"/>
      <c r="H769" s="18">
        <f t="shared" si="111"/>
        <v>2709.8</v>
      </c>
      <c r="I769" s="18">
        <v>2709.8</v>
      </c>
      <c r="J769" s="18"/>
    </row>
    <row r="770" spans="1:10" ht="109.5" customHeight="1" x14ac:dyDescent="0.2">
      <c r="A770" s="15" t="s">
        <v>21</v>
      </c>
      <c r="B770" s="15" t="s">
        <v>192</v>
      </c>
      <c r="C770" s="15" t="s">
        <v>17</v>
      </c>
      <c r="D770" s="15" t="s">
        <v>596</v>
      </c>
      <c r="E770" s="18">
        <f t="shared" si="110"/>
        <v>37.1</v>
      </c>
      <c r="F770" s="18">
        <v>37.1</v>
      </c>
      <c r="G770" s="18"/>
      <c r="H770" s="18">
        <f t="shared" si="111"/>
        <v>37.1</v>
      </c>
      <c r="I770" s="18">
        <v>37.1</v>
      </c>
      <c r="J770" s="18"/>
    </row>
    <row r="771" spans="1:10" ht="99" customHeight="1" x14ac:dyDescent="0.2">
      <c r="A771" s="15" t="s">
        <v>21</v>
      </c>
      <c r="B771" s="15" t="s">
        <v>192</v>
      </c>
      <c r="C771" s="15" t="s">
        <v>17</v>
      </c>
      <c r="D771" s="15" t="s">
        <v>318</v>
      </c>
      <c r="E771" s="18">
        <f t="shared" si="110"/>
        <v>18.899999999999999</v>
      </c>
      <c r="F771" s="18">
        <v>18.899999999999999</v>
      </c>
      <c r="G771" s="18"/>
      <c r="H771" s="18">
        <f t="shared" si="111"/>
        <v>18.899999999999999</v>
      </c>
      <c r="I771" s="18">
        <v>18.899999999999999</v>
      </c>
      <c r="J771" s="18"/>
    </row>
    <row r="772" spans="1:10" ht="95.25" customHeight="1" x14ac:dyDescent="0.2">
      <c r="A772" s="15" t="s">
        <v>21</v>
      </c>
      <c r="B772" s="15" t="s">
        <v>192</v>
      </c>
      <c r="C772" s="15" t="s">
        <v>17</v>
      </c>
      <c r="D772" s="15" t="s">
        <v>31</v>
      </c>
      <c r="E772" s="18">
        <f t="shared" si="110"/>
        <v>18</v>
      </c>
      <c r="F772" s="18">
        <v>18</v>
      </c>
      <c r="G772" s="18"/>
      <c r="H772" s="18">
        <f t="shared" si="111"/>
        <v>18</v>
      </c>
      <c r="I772" s="18">
        <v>18</v>
      </c>
      <c r="J772" s="18"/>
    </row>
    <row r="773" spans="1:10" s="20" customFormat="1" ht="74.25" customHeight="1" x14ac:dyDescent="0.2">
      <c r="A773" s="11" t="s">
        <v>576</v>
      </c>
      <c r="B773" s="11" t="s">
        <v>577</v>
      </c>
      <c r="C773" s="11"/>
      <c r="D773" s="11"/>
      <c r="E773" s="16">
        <f>SUM(F773:G773)</f>
        <v>5940.2000000000007</v>
      </c>
      <c r="F773" s="17">
        <f>F774+F777</f>
        <v>5940.2000000000007</v>
      </c>
      <c r="G773" s="17">
        <f>G774+G777</f>
        <v>0</v>
      </c>
      <c r="H773" s="16">
        <f>SUM(I773:J773)</f>
        <v>10346.4</v>
      </c>
      <c r="I773" s="17">
        <f t="shared" ref="I773:J773" si="112">I774+I777</f>
        <v>10346.4</v>
      </c>
      <c r="J773" s="17">
        <f t="shared" si="112"/>
        <v>0</v>
      </c>
    </row>
    <row r="774" spans="1:10" s="20" customFormat="1" ht="97.5" customHeight="1" x14ac:dyDescent="0.2">
      <c r="A774" s="11" t="s">
        <v>981</v>
      </c>
      <c r="B774" s="11" t="s">
        <v>982</v>
      </c>
      <c r="C774" s="11"/>
      <c r="D774" s="11"/>
      <c r="E774" s="16">
        <f t="shared" ref="E774" si="113">SUM(F774:G774)</f>
        <v>5450.2000000000007</v>
      </c>
      <c r="F774" s="16">
        <f>F775</f>
        <v>5450.2000000000007</v>
      </c>
      <c r="G774" s="16">
        <f>G775</f>
        <v>0</v>
      </c>
      <c r="H774" s="16">
        <f t="shared" ref="H774" si="114">SUM(I774:J774)</f>
        <v>9856.4</v>
      </c>
      <c r="I774" s="16">
        <f>I775</f>
        <v>9856.4</v>
      </c>
      <c r="J774" s="16">
        <f>J775</f>
        <v>0</v>
      </c>
    </row>
    <row r="775" spans="1:10" s="20" customFormat="1" ht="144.75" customHeight="1" x14ac:dyDescent="0.2">
      <c r="A775" s="15" t="s">
        <v>654</v>
      </c>
      <c r="B775" s="15" t="s">
        <v>983</v>
      </c>
      <c r="C775" s="15"/>
      <c r="D775" s="11"/>
      <c r="E775" s="18">
        <f>F775+G775</f>
        <v>5450.2000000000007</v>
      </c>
      <c r="F775" s="18">
        <f>F776</f>
        <v>5450.2000000000007</v>
      </c>
      <c r="G775" s="16">
        <f>G776</f>
        <v>0</v>
      </c>
      <c r="H775" s="18">
        <f>I775+J775</f>
        <v>9856.4</v>
      </c>
      <c r="I775" s="18">
        <f t="shared" ref="I775:J775" si="115">I776</f>
        <v>9856.4</v>
      </c>
      <c r="J775" s="16">
        <f t="shared" si="115"/>
        <v>0</v>
      </c>
    </row>
    <row r="776" spans="1:10" s="20" customFormat="1" ht="63.75" customHeight="1" x14ac:dyDescent="0.2">
      <c r="A776" s="15" t="s">
        <v>23</v>
      </c>
      <c r="B776" s="15" t="s">
        <v>983</v>
      </c>
      <c r="C776" s="15" t="s">
        <v>16</v>
      </c>
      <c r="D776" s="15" t="s">
        <v>578</v>
      </c>
      <c r="E776" s="18">
        <f>F776+G776</f>
        <v>5450.2000000000007</v>
      </c>
      <c r="F776" s="67">
        <f>21393.2-15943</f>
        <v>5450.2000000000007</v>
      </c>
      <c r="G776" s="16"/>
      <c r="H776" s="18">
        <f>I776+J776</f>
        <v>9856.4</v>
      </c>
      <c r="I776" s="18">
        <v>9856.4</v>
      </c>
      <c r="J776" s="16"/>
    </row>
    <row r="777" spans="1:10" s="20" customFormat="1" ht="174" customHeight="1" x14ac:dyDescent="0.2">
      <c r="A777" s="11" t="s">
        <v>947</v>
      </c>
      <c r="B777" s="11" t="s">
        <v>865</v>
      </c>
      <c r="C777" s="11"/>
      <c r="D777" s="11"/>
      <c r="E777" s="16">
        <f t="shared" ref="E777:E779" si="116">F777+G777</f>
        <v>490</v>
      </c>
      <c r="F777" s="17">
        <f t="shared" ref="F777:G778" si="117">F778</f>
        <v>490</v>
      </c>
      <c r="G777" s="17">
        <f t="shared" si="117"/>
        <v>0</v>
      </c>
      <c r="H777" s="16">
        <f t="shared" ref="H777:H779" si="118">I777+J777</f>
        <v>490</v>
      </c>
      <c r="I777" s="17">
        <f t="shared" ref="I777:J778" si="119">I778</f>
        <v>490</v>
      </c>
      <c r="J777" s="17">
        <f t="shared" si="119"/>
        <v>0</v>
      </c>
    </row>
    <row r="778" spans="1:10" ht="46.5" customHeight="1" x14ac:dyDescent="0.2">
      <c r="A778" s="15" t="s">
        <v>176</v>
      </c>
      <c r="B778" s="15" t="s">
        <v>865</v>
      </c>
      <c r="C778" s="15"/>
      <c r="D778" s="15"/>
      <c r="E778" s="18">
        <f t="shared" si="116"/>
        <v>490</v>
      </c>
      <c r="F778" s="19">
        <f t="shared" si="117"/>
        <v>490</v>
      </c>
      <c r="G778" s="19">
        <f t="shared" si="117"/>
        <v>0</v>
      </c>
      <c r="H778" s="18">
        <f t="shared" si="118"/>
        <v>490</v>
      </c>
      <c r="I778" s="19">
        <f t="shared" si="119"/>
        <v>490</v>
      </c>
      <c r="J778" s="19">
        <f t="shared" si="119"/>
        <v>0</v>
      </c>
    </row>
    <row r="779" spans="1:10" ht="67.5" customHeight="1" x14ac:dyDescent="0.2">
      <c r="A779" s="15" t="s">
        <v>23</v>
      </c>
      <c r="B779" s="15" t="s">
        <v>866</v>
      </c>
      <c r="C779" s="15" t="s">
        <v>16</v>
      </c>
      <c r="D779" s="15" t="s">
        <v>578</v>
      </c>
      <c r="E779" s="18">
        <f t="shared" si="116"/>
        <v>490</v>
      </c>
      <c r="F779" s="18">
        <v>490</v>
      </c>
      <c r="G779" s="18"/>
      <c r="H779" s="18">
        <f t="shared" si="118"/>
        <v>490</v>
      </c>
      <c r="I779" s="18">
        <v>490</v>
      </c>
      <c r="J779" s="18"/>
    </row>
    <row r="780" spans="1:10" ht="157.15" customHeight="1" x14ac:dyDescent="0.2">
      <c r="A780" s="35" t="s">
        <v>728</v>
      </c>
      <c r="B780" s="11" t="s">
        <v>193</v>
      </c>
      <c r="C780" s="11"/>
      <c r="D780" s="11"/>
      <c r="E780" s="16">
        <f>SUM(F780:G780)</f>
        <v>31411</v>
      </c>
      <c r="F780" s="17">
        <f>F781</f>
        <v>31411</v>
      </c>
      <c r="G780" s="16">
        <f>G781</f>
        <v>0</v>
      </c>
      <c r="H780" s="16">
        <f>SUM(I780:J780)</f>
        <v>32239</v>
      </c>
      <c r="I780" s="17">
        <f>I781</f>
        <v>32239</v>
      </c>
      <c r="J780" s="16">
        <f>J781</f>
        <v>0</v>
      </c>
    </row>
    <row r="781" spans="1:10" ht="67.900000000000006" customHeight="1" x14ac:dyDescent="0.2">
      <c r="A781" s="11" t="s">
        <v>194</v>
      </c>
      <c r="B781" s="11" t="s">
        <v>195</v>
      </c>
      <c r="C781" s="11"/>
      <c r="D781" s="11"/>
      <c r="E781" s="16">
        <f>F781+G781</f>
        <v>31411</v>
      </c>
      <c r="F781" s="17">
        <f>F782</f>
        <v>31411</v>
      </c>
      <c r="G781" s="16">
        <f>G782</f>
        <v>0</v>
      </c>
      <c r="H781" s="16">
        <f>I781+J781</f>
        <v>32239</v>
      </c>
      <c r="I781" s="17">
        <f>I782</f>
        <v>32239</v>
      </c>
      <c r="J781" s="16">
        <f>J782</f>
        <v>0</v>
      </c>
    </row>
    <row r="782" spans="1:10" ht="84.75" customHeight="1" x14ac:dyDescent="0.2">
      <c r="A782" s="37" t="s">
        <v>61</v>
      </c>
      <c r="B782" s="15" t="s">
        <v>196</v>
      </c>
      <c r="C782" s="15"/>
      <c r="D782" s="15"/>
      <c r="E782" s="18">
        <f t="shared" ref="E782:E786" si="120">SUM(F782:G782)</f>
        <v>31411</v>
      </c>
      <c r="F782" s="19">
        <f>F783+F784</f>
        <v>31411</v>
      </c>
      <c r="G782" s="19">
        <f>G783+G784</f>
        <v>0</v>
      </c>
      <c r="H782" s="18">
        <f t="shared" ref="H782:H786" si="121">SUM(I782:J782)</f>
        <v>32239</v>
      </c>
      <c r="I782" s="19">
        <f>I783+I784</f>
        <v>32239</v>
      </c>
      <c r="J782" s="19">
        <f>J783+J784</f>
        <v>0</v>
      </c>
    </row>
    <row r="783" spans="1:10" ht="186.75" customHeight="1" x14ac:dyDescent="0.2">
      <c r="A783" s="37" t="s">
        <v>25</v>
      </c>
      <c r="B783" s="15" t="s">
        <v>196</v>
      </c>
      <c r="C783" s="15" t="s">
        <v>15</v>
      </c>
      <c r="D783" s="15" t="s">
        <v>10</v>
      </c>
      <c r="E783" s="18">
        <f t="shared" si="120"/>
        <v>28530</v>
      </c>
      <c r="F783" s="18">
        <v>28530</v>
      </c>
      <c r="G783" s="18"/>
      <c r="H783" s="18">
        <f t="shared" si="121"/>
        <v>29350</v>
      </c>
      <c r="I783" s="18">
        <v>29350</v>
      </c>
      <c r="J783" s="18"/>
    </row>
    <row r="784" spans="1:10" ht="71.25" customHeight="1" x14ac:dyDescent="0.2">
      <c r="A784" s="37" t="s">
        <v>23</v>
      </c>
      <c r="B784" s="15" t="s">
        <v>196</v>
      </c>
      <c r="C784" s="15" t="s">
        <v>16</v>
      </c>
      <c r="D784" s="15" t="s">
        <v>10</v>
      </c>
      <c r="E784" s="18">
        <f t="shared" si="120"/>
        <v>2881</v>
      </c>
      <c r="F784" s="18">
        <v>2881</v>
      </c>
      <c r="G784" s="18"/>
      <c r="H784" s="18">
        <f t="shared" si="121"/>
        <v>2889</v>
      </c>
      <c r="I784" s="18">
        <v>2889</v>
      </c>
      <c r="J784" s="18"/>
    </row>
    <row r="785" spans="1:10" ht="155.25" customHeight="1" x14ac:dyDescent="0.2">
      <c r="A785" s="35" t="s">
        <v>709</v>
      </c>
      <c r="B785" s="11" t="s">
        <v>197</v>
      </c>
      <c r="C785" s="11"/>
      <c r="D785" s="11"/>
      <c r="E785" s="16">
        <f t="shared" si="120"/>
        <v>672937.3</v>
      </c>
      <c r="F785" s="17">
        <f>F786+F793+F809+F822</f>
        <v>463614.9</v>
      </c>
      <c r="G785" s="16">
        <f>G786+G793+G809+G822</f>
        <v>209322.4</v>
      </c>
      <c r="H785" s="16">
        <f t="shared" si="121"/>
        <v>580855</v>
      </c>
      <c r="I785" s="17">
        <f>I786+I793+I809+I822</f>
        <v>404422.6</v>
      </c>
      <c r="J785" s="16">
        <f>J786+J793+J809+J822</f>
        <v>176432.4</v>
      </c>
    </row>
    <row r="786" spans="1:10" ht="68.45" customHeight="1" x14ac:dyDescent="0.2">
      <c r="A786" s="35" t="s">
        <v>729</v>
      </c>
      <c r="B786" s="11" t="s">
        <v>198</v>
      </c>
      <c r="C786" s="11"/>
      <c r="D786" s="11"/>
      <c r="E786" s="16">
        <f t="shared" si="120"/>
        <v>162686</v>
      </c>
      <c r="F786" s="17">
        <f>F787+F790</f>
        <v>162686</v>
      </c>
      <c r="G786" s="17">
        <f>G787+G790</f>
        <v>0</v>
      </c>
      <c r="H786" s="16">
        <f t="shared" si="121"/>
        <v>163753</v>
      </c>
      <c r="I786" s="17">
        <f>I787+I790</f>
        <v>163753</v>
      </c>
      <c r="J786" s="17">
        <f>J787+J790</f>
        <v>0</v>
      </c>
    </row>
    <row r="787" spans="1:10" ht="98.45" customHeight="1" x14ac:dyDescent="0.2">
      <c r="A787" s="11" t="s">
        <v>868</v>
      </c>
      <c r="B787" s="11" t="s">
        <v>199</v>
      </c>
      <c r="C787" s="11"/>
      <c r="D787" s="11"/>
      <c r="E787" s="16">
        <f>F787+G787</f>
        <v>141927</v>
      </c>
      <c r="F787" s="17">
        <f>F788</f>
        <v>141927</v>
      </c>
      <c r="G787" s="16">
        <f>G788</f>
        <v>0</v>
      </c>
      <c r="H787" s="16">
        <f>I787+J787</f>
        <v>142994</v>
      </c>
      <c r="I787" s="17">
        <f>I788</f>
        <v>142994</v>
      </c>
      <c r="J787" s="16">
        <f>J788</f>
        <v>0</v>
      </c>
    </row>
    <row r="788" spans="1:10" ht="43.9" customHeight="1" x14ac:dyDescent="0.2">
      <c r="A788" s="37" t="s">
        <v>200</v>
      </c>
      <c r="B788" s="15" t="s">
        <v>201</v>
      </c>
      <c r="C788" s="15"/>
      <c r="D788" s="15"/>
      <c r="E788" s="18">
        <f>SUM(F788:G788)</f>
        <v>141927</v>
      </c>
      <c r="F788" s="18">
        <f>F789</f>
        <v>141927</v>
      </c>
      <c r="G788" s="18">
        <f>G789</f>
        <v>0</v>
      </c>
      <c r="H788" s="18">
        <f>SUM(I788:J788)</f>
        <v>142994</v>
      </c>
      <c r="I788" s="18">
        <f>I789</f>
        <v>142994</v>
      </c>
      <c r="J788" s="18">
        <f>J789</f>
        <v>0</v>
      </c>
    </row>
    <row r="789" spans="1:10" ht="96" customHeight="1" x14ac:dyDescent="0.2">
      <c r="A789" s="15" t="s">
        <v>21</v>
      </c>
      <c r="B789" s="15" t="s">
        <v>201</v>
      </c>
      <c r="C789" s="15" t="s">
        <v>17</v>
      </c>
      <c r="D789" s="15" t="s">
        <v>2</v>
      </c>
      <c r="E789" s="18">
        <f t="shared" ref="E789:E792" si="122">F789+G789</f>
        <v>141927</v>
      </c>
      <c r="F789" s="18">
        <v>141927</v>
      </c>
      <c r="G789" s="18"/>
      <c r="H789" s="18">
        <f t="shared" ref="H789:H792" si="123">I789+J789</f>
        <v>142994</v>
      </c>
      <c r="I789" s="18">
        <v>142994</v>
      </c>
      <c r="J789" s="18"/>
    </row>
    <row r="790" spans="1:10" ht="154.5" customHeight="1" x14ac:dyDescent="0.2">
      <c r="A790" s="11" t="s">
        <v>620</v>
      </c>
      <c r="B790" s="11" t="s">
        <v>202</v>
      </c>
      <c r="C790" s="11"/>
      <c r="D790" s="11"/>
      <c r="E790" s="16">
        <f t="shared" si="122"/>
        <v>20759</v>
      </c>
      <c r="F790" s="17">
        <f>F791</f>
        <v>20759</v>
      </c>
      <c r="G790" s="16">
        <f>G791</f>
        <v>0</v>
      </c>
      <c r="H790" s="16">
        <f t="shared" si="123"/>
        <v>20759</v>
      </c>
      <c r="I790" s="17">
        <f>I791</f>
        <v>20759</v>
      </c>
      <c r="J790" s="16">
        <f>J791</f>
        <v>0</v>
      </c>
    </row>
    <row r="791" spans="1:10" ht="50.25" customHeight="1" x14ac:dyDescent="0.2">
      <c r="A791" s="42" t="s">
        <v>200</v>
      </c>
      <c r="B791" s="15" t="s">
        <v>203</v>
      </c>
      <c r="C791" s="15"/>
      <c r="D791" s="15"/>
      <c r="E791" s="18">
        <f t="shared" si="122"/>
        <v>20759</v>
      </c>
      <c r="F791" s="18">
        <f>F792</f>
        <v>20759</v>
      </c>
      <c r="G791" s="18">
        <f>G792</f>
        <v>0</v>
      </c>
      <c r="H791" s="18">
        <f t="shared" si="123"/>
        <v>20759</v>
      </c>
      <c r="I791" s="18">
        <f>I792</f>
        <v>20759</v>
      </c>
      <c r="J791" s="18">
        <f>J792</f>
        <v>0</v>
      </c>
    </row>
    <row r="792" spans="1:10" ht="73.5" customHeight="1" x14ac:dyDescent="0.2">
      <c r="A792" s="37" t="s">
        <v>23</v>
      </c>
      <c r="B792" s="15" t="s">
        <v>203</v>
      </c>
      <c r="C792" s="15" t="s">
        <v>16</v>
      </c>
      <c r="D792" s="15" t="s">
        <v>2</v>
      </c>
      <c r="E792" s="18">
        <f t="shared" si="122"/>
        <v>20759</v>
      </c>
      <c r="F792" s="18">
        <v>20759</v>
      </c>
      <c r="G792" s="18"/>
      <c r="H792" s="18">
        <f t="shared" si="123"/>
        <v>20759</v>
      </c>
      <c r="I792" s="18">
        <v>20759</v>
      </c>
      <c r="J792" s="18"/>
    </row>
    <row r="793" spans="1:10" ht="120" customHeight="1" x14ac:dyDescent="0.2">
      <c r="A793" s="35" t="s">
        <v>730</v>
      </c>
      <c r="B793" s="11" t="s">
        <v>204</v>
      </c>
      <c r="C793" s="11"/>
      <c r="D793" s="11"/>
      <c r="E793" s="16">
        <f>SUM(F793:G793)</f>
        <v>207263.19999999998</v>
      </c>
      <c r="F793" s="16">
        <f>F803+F794+F806</f>
        <v>159868.79999999999</v>
      </c>
      <c r="G793" s="16">
        <f>G803+G794+G806</f>
        <v>47394.400000000001</v>
      </c>
      <c r="H793" s="16">
        <f>SUM(I793:J793)</f>
        <v>208491.19999999998</v>
      </c>
      <c r="I793" s="16">
        <f>I803+I794+I806</f>
        <v>161096.79999999999</v>
      </c>
      <c r="J793" s="16">
        <f>J803+J794+J806</f>
        <v>47394.400000000001</v>
      </c>
    </row>
    <row r="794" spans="1:10" ht="193.9" customHeight="1" x14ac:dyDescent="0.2">
      <c r="A794" s="35" t="s">
        <v>662</v>
      </c>
      <c r="B794" s="11" t="s">
        <v>656</v>
      </c>
      <c r="C794" s="15"/>
      <c r="D794" s="11"/>
      <c r="E794" s="16">
        <f t="shared" ref="E794:E808" si="124">F794+G794</f>
        <v>93835.200000000012</v>
      </c>
      <c r="F794" s="16">
        <f>+F795+F797+F801+F799</f>
        <v>46440.800000000003</v>
      </c>
      <c r="G794" s="16">
        <f>+G795+G797+G801+G799</f>
        <v>47394.400000000001</v>
      </c>
      <c r="H794" s="16">
        <f t="shared" ref="H794" si="125">I794+J794</f>
        <v>93835.200000000012</v>
      </c>
      <c r="I794" s="16">
        <f>+I795+I797+I801+I799</f>
        <v>46440.800000000003</v>
      </c>
      <c r="J794" s="16">
        <f>+J795+J797+J801+J799</f>
        <v>47394.400000000001</v>
      </c>
    </row>
    <row r="795" spans="1:10" ht="138" customHeight="1" x14ac:dyDescent="0.2">
      <c r="A795" s="37" t="s">
        <v>817</v>
      </c>
      <c r="B795" s="15" t="s">
        <v>657</v>
      </c>
      <c r="C795" s="15"/>
      <c r="D795" s="15"/>
      <c r="E795" s="18">
        <f>F795+G795</f>
        <v>44947</v>
      </c>
      <c r="F795" s="19">
        <f>F796</f>
        <v>44947</v>
      </c>
      <c r="G795" s="19">
        <f>G796</f>
        <v>0</v>
      </c>
      <c r="H795" s="18">
        <f>I795+J795</f>
        <v>44947</v>
      </c>
      <c r="I795" s="19">
        <f>I796</f>
        <v>44947</v>
      </c>
      <c r="J795" s="19">
        <f>J796</f>
        <v>0</v>
      </c>
    </row>
    <row r="796" spans="1:10" ht="48" customHeight="1" x14ac:dyDescent="0.2">
      <c r="A796" s="15" t="s">
        <v>22</v>
      </c>
      <c r="B796" s="15" t="s">
        <v>657</v>
      </c>
      <c r="C796" s="15" t="s">
        <v>18</v>
      </c>
      <c r="D796" s="15" t="s">
        <v>7</v>
      </c>
      <c r="E796" s="18">
        <f>F796+G796</f>
        <v>44947</v>
      </c>
      <c r="F796" s="18">
        <f>47308-2361</f>
        <v>44947</v>
      </c>
      <c r="G796" s="16"/>
      <c r="H796" s="18">
        <f t="shared" ref="H796" si="126">I796+J796</f>
        <v>44947</v>
      </c>
      <c r="I796" s="18">
        <f>47308-2361</f>
        <v>44947</v>
      </c>
      <c r="J796" s="63"/>
    </row>
    <row r="797" spans="1:10" ht="213" customHeight="1" x14ac:dyDescent="0.2">
      <c r="A797" s="36" t="s">
        <v>456</v>
      </c>
      <c r="B797" s="15" t="s">
        <v>658</v>
      </c>
      <c r="C797" s="15"/>
      <c r="D797" s="11"/>
      <c r="E797" s="18">
        <f t="shared" si="124"/>
        <v>33950</v>
      </c>
      <c r="F797" s="19">
        <f>F798</f>
        <v>0</v>
      </c>
      <c r="G797" s="19">
        <f>G798</f>
        <v>33950</v>
      </c>
      <c r="H797" s="18">
        <f t="shared" ref="H797:H808" si="127">I797+J797</f>
        <v>33950</v>
      </c>
      <c r="I797" s="19">
        <f>I798</f>
        <v>0</v>
      </c>
      <c r="J797" s="19">
        <f>J798</f>
        <v>33950</v>
      </c>
    </row>
    <row r="798" spans="1:10" ht="44.25" customHeight="1" x14ac:dyDescent="0.2">
      <c r="A798" s="15" t="s">
        <v>22</v>
      </c>
      <c r="B798" s="15" t="s">
        <v>658</v>
      </c>
      <c r="C798" s="15" t="s">
        <v>18</v>
      </c>
      <c r="D798" s="15" t="s">
        <v>7</v>
      </c>
      <c r="E798" s="18">
        <f>F798+G798</f>
        <v>33950</v>
      </c>
      <c r="F798" s="18"/>
      <c r="G798" s="18">
        <v>33950</v>
      </c>
      <c r="H798" s="18">
        <f>I798+J798</f>
        <v>33950</v>
      </c>
      <c r="I798" s="18"/>
      <c r="J798" s="18">
        <v>33950</v>
      </c>
    </row>
    <row r="799" spans="1:10" ht="300" customHeight="1" x14ac:dyDescent="0.2">
      <c r="A799" s="36" t="s">
        <v>933</v>
      </c>
      <c r="B799" s="15" t="s">
        <v>955</v>
      </c>
      <c r="C799" s="15"/>
      <c r="D799" s="15"/>
      <c r="E799" s="18">
        <f t="shared" ref="E799:E800" si="128">F799+G799</f>
        <v>13444.4</v>
      </c>
      <c r="F799" s="19">
        <f>F800</f>
        <v>0</v>
      </c>
      <c r="G799" s="19">
        <f>G800</f>
        <v>13444.4</v>
      </c>
      <c r="H799" s="18">
        <f t="shared" ref="H799:H800" si="129">I799+J799</f>
        <v>13444.4</v>
      </c>
      <c r="I799" s="19">
        <f>I800</f>
        <v>0</v>
      </c>
      <c r="J799" s="19">
        <f>J800</f>
        <v>13444.4</v>
      </c>
    </row>
    <row r="800" spans="1:10" ht="44.25" customHeight="1" x14ac:dyDescent="0.2">
      <c r="A800" s="15" t="s">
        <v>22</v>
      </c>
      <c r="B800" s="15" t="s">
        <v>955</v>
      </c>
      <c r="C800" s="15" t="s">
        <v>18</v>
      </c>
      <c r="D800" s="15" t="s">
        <v>7</v>
      </c>
      <c r="E800" s="18">
        <f t="shared" si="128"/>
        <v>13444.4</v>
      </c>
      <c r="F800" s="19"/>
      <c r="G800" s="19">
        <v>13444.4</v>
      </c>
      <c r="H800" s="18">
        <f t="shared" si="129"/>
        <v>13444.4</v>
      </c>
      <c r="I800" s="19"/>
      <c r="J800" s="19">
        <v>13444.4</v>
      </c>
    </row>
    <row r="801" spans="1:10" ht="301.5" customHeight="1" x14ac:dyDescent="0.2">
      <c r="A801" s="36" t="s">
        <v>933</v>
      </c>
      <c r="B801" s="15" t="s">
        <v>934</v>
      </c>
      <c r="C801" s="15"/>
      <c r="D801" s="15"/>
      <c r="E801" s="18">
        <f t="shared" ref="E801:E802" si="130">F801+G801</f>
        <v>1493.8</v>
      </c>
      <c r="F801" s="19">
        <f>F802</f>
        <v>1493.8</v>
      </c>
      <c r="G801" s="19">
        <f>G802</f>
        <v>0</v>
      </c>
      <c r="H801" s="18">
        <f t="shared" ref="H801" si="131">I801+J801</f>
        <v>1493.8</v>
      </c>
      <c r="I801" s="19">
        <f>I802</f>
        <v>1493.8</v>
      </c>
      <c r="J801" s="19">
        <f>J802</f>
        <v>0</v>
      </c>
    </row>
    <row r="802" spans="1:10" ht="44.25" customHeight="1" x14ac:dyDescent="0.2">
      <c r="A802" s="15" t="s">
        <v>22</v>
      </c>
      <c r="B802" s="15" t="s">
        <v>934</v>
      </c>
      <c r="C802" s="15" t="s">
        <v>18</v>
      </c>
      <c r="D802" s="15" t="s">
        <v>7</v>
      </c>
      <c r="E802" s="18">
        <f t="shared" si="130"/>
        <v>1493.8</v>
      </c>
      <c r="F802" s="18">
        <f>2084-590.2</f>
        <v>1493.8</v>
      </c>
      <c r="G802" s="18"/>
      <c r="H802" s="18">
        <f>I802+J802</f>
        <v>1493.8</v>
      </c>
      <c r="I802" s="18">
        <f>2084-590.2</f>
        <v>1493.8</v>
      </c>
      <c r="J802" s="18"/>
    </row>
    <row r="803" spans="1:10" ht="133.15" customHeight="1" x14ac:dyDescent="0.2">
      <c r="A803" s="35" t="s">
        <v>205</v>
      </c>
      <c r="B803" s="11" t="s">
        <v>206</v>
      </c>
      <c r="C803" s="11"/>
      <c r="D803" s="11"/>
      <c r="E803" s="16">
        <f t="shared" si="124"/>
        <v>113408</v>
      </c>
      <c r="F803" s="17">
        <f>F804</f>
        <v>113408</v>
      </c>
      <c r="G803" s="16">
        <f>G804</f>
        <v>0</v>
      </c>
      <c r="H803" s="16">
        <f t="shared" si="127"/>
        <v>114636</v>
      </c>
      <c r="I803" s="17">
        <f>I804</f>
        <v>114636</v>
      </c>
      <c r="J803" s="16">
        <f>J804</f>
        <v>0</v>
      </c>
    </row>
    <row r="804" spans="1:10" ht="82.5" customHeight="1" x14ac:dyDescent="0.2">
      <c r="A804" s="37" t="s">
        <v>61</v>
      </c>
      <c r="B804" s="15" t="s">
        <v>207</v>
      </c>
      <c r="C804" s="15"/>
      <c r="D804" s="15"/>
      <c r="E804" s="18">
        <f t="shared" si="124"/>
        <v>113408</v>
      </c>
      <c r="F804" s="18">
        <f>F805</f>
        <v>113408</v>
      </c>
      <c r="G804" s="18">
        <f>G805</f>
        <v>0</v>
      </c>
      <c r="H804" s="18">
        <f t="shared" si="127"/>
        <v>114636</v>
      </c>
      <c r="I804" s="18">
        <f>I805</f>
        <v>114636</v>
      </c>
      <c r="J804" s="18">
        <f>J805</f>
        <v>0</v>
      </c>
    </row>
    <row r="805" spans="1:10" ht="95.25" customHeight="1" x14ac:dyDescent="0.2">
      <c r="A805" s="37" t="s">
        <v>21</v>
      </c>
      <c r="B805" s="15" t="s">
        <v>207</v>
      </c>
      <c r="C805" s="15" t="s">
        <v>17</v>
      </c>
      <c r="D805" s="15" t="s">
        <v>7</v>
      </c>
      <c r="E805" s="18">
        <f t="shared" si="124"/>
        <v>113408</v>
      </c>
      <c r="F805" s="18">
        <v>113408</v>
      </c>
      <c r="G805" s="18"/>
      <c r="H805" s="18">
        <f t="shared" si="127"/>
        <v>114636</v>
      </c>
      <c r="I805" s="18">
        <v>114636</v>
      </c>
      <c r="J805" s="18"/>
    </row>
    <row r="806" spans="1:10" ht="243.6" customHeight="1" x14ac:dyDescent="0.2">
      <c r="A806" s="35" t="s">
        <v>819</v>
      </c>
      <c r="B806" s="11" t="s">
        <v>820</v>
      </c>
      <c r="C806" s="11"/>
      <c r="D806" s="11"/>
      <c r="E806" s="16">
        <f t="shared" si="124"/>
        <v>20</v>
      </c>
      <c r="F806" s="17">
        <f>F807</f>
        <v>20</v>
      </c>
      <c r="G806" s="17">
        <f>G807</f>
        <v>0</v>
      </c>
      <c r="H806" s="16">
        <f t="shared" si="127"/>
        <v>20</v>
      </c>
      <c r="I806" s="17">
        <f>I807</f>
        <v>20</v>
      </c>
      <c r="J806" s="17">
        <f>J807</f>
        <v>0</v>
      </c>
    </row>
    <row r="807" spans="1:10" ht="29.45" customHeight="1" x14ac:dyDescent="0.2">
      <c r="A807" s="37" t="s">
        <v>69</v>
      </c>
      <c r="B807" s="15" t="s">
        <v>821</v>
      </c>
      <c r="C807" s="15"/>
      <c r="D807" s="15"/>
      <c r="E807" s="18">
        <f t="shared" si="124"/>
        <v>20</v>
      </c>
      <c r="F807" s="19">
        <f>F808</f>
        <v>20</v>
      </c>
      <c r="G807" s="19">
        <f>G808</f>
        <v>0</v>
      </c>
      <c r="H807" s="18">
        <f t="shared" si="127"/>
        <v>20</v>
      </c>
      <c r="I807" s="19">
        <f>I808</f>
        <v>20</v>
      </c>
      <c r="J807" s="19">
        <f>J808</f>
        <v>0</v>
      </c>
    </row>
    <row r="808" spans="1:10" ht="79.150000000000006" customHeight="1" x14ac:dyDescent="0.2">
      <c r="A808" s="15" t="s">
        <v>23</v>
      </c>
      <c r="B808" s="15" t="s">
        <v>821</v>
      </c>
      <c r="C808" s="15" t="s">
        <v>16</v>
      </c>
      <c r="D808" s="15" t="s">
        <v>7</v>
      </c>
      <c r="E808" s="18">
        <f t="shared" si="124"/>
        <v>20</v>
      </c>
      <c r="F808" s="18">
        <v>20</v>
      </c>
      <c r="G808" s="18"/>
      <c r="H808" s="18">
        <f t="shared" si="127"/>
        <v>20</v>
      </c>
      <c r="I808" s="18">
        <v>20</v>
      </c>
      <c r="J808" s="18"/>
    </row>
    <row r="809" spans="1:10" ht="106.15" customHeight="1" x14ac:dyDescent="0.2">
      <c r="A809" s="35" t="s">
        <v>208</v>
      </c>
      <c r="B809" s="11" t="s">
        <v>209</v>
      </c>
      <c r="C809" s="11"/>
      <c r="D809" s="11"/>
      <c r="E809" s="16">
        <f>SUM(F809:G809)</f>
        <v>261844.1</v>
      </c>
      <c r="F809" s="16">
        <f>F810+F819</f>
        <v>99916.1</v>
      </c>
      <c r="G809" s="16">
        <f>G810+G819</f>
        <v>161928</v>
      </c>
      <c r="H809" s="16">
        <f>SUM(I809:J809)</f>
        <v>167455.79999999999</v>
      </c>
      <c r="I809" s="16">
        <f>I810+I819</f>
        <v>38417.800000000003</v>
      </c>
      <c r="J809" s="16">
        <f>J810+J819</f>
        <v>129038</v>
      </c>
    </row>
    <row r="810" spans="1:10" ht="96" customHeight="1" x14ac:dyDescent="0.2">
      <c r="A810" s="35" t="s">
        <v>210</v>
      </c>
      <c r="B810" s="11" t="s">
        <v>238</v>
      </c>
      <c r="C810" s="11"/>
      <c r="D810" s="11"/>
      <c r="E810" s="16">
        <f>F810+G810</f>
        <v>102967.1</v>
      </c>
      <c r="F810" s="16">
        <f>F811+F813+F815+F817</f>
        <v>99916.1</v>
      </c>
      <c r="G810" s="16">
        <f>G811+G813+G815+G817</f>
        <v>3051</v>
      </c>
      <c r="H810" s="16">
        <f t="shared" ref="H810" si="132">H811+H813</f>
        <v>38417.800000000003</v>
      </c>
      <c r="I810" s="16">
        <f>I811+I813+I815+I817</f>
        <v>38417.800000000003</v>
      </c>
      <c r="J810" s="16">
        <f>J811+J813+J815+J817</f>
        <v>0</v>
      </c>
    </row>
    <row r="811" spans="1:10" ht="53.25" customHeight="1" x14ac:dyDescent="0.2">
      <c r="A811" s="37" t="s">
        <v>622</v>
      </c>
      <c r="B811" s="15" t="s">
        <v>623</v>
      </c>
      <c r="C811" s="15"/>
      <c r="D811" s="15"/>
      <c r="E811" s="18">
        <f t="shared" ref="E811:E820" si="133">F811+G811</f>
        <v>15000</v>
      </c>
      <c r="F811" s="18">
        <f>F812</f>
        <v>15000</v>
      </c>
      <c r="G811" s="18">
        <f>G812</f>
        <v>0</v>
      </c>
      <c r="H811" s="18">
        <f t="shared" ref="H811:H820" si="134">I811+J811</f>
        <v>15000</v>
      </c>
      <c r="I811" s="18">
        <f>I812</f>
        <v>15000</v>
      </c>
      <c r="J811" s="18">
        <f>J812</f>
        <v>0</v>
      </c>
    </row>
    <row r="812" spans="1:10" ht="69" customHeight="1" x14ac:dyDescent="0.2">
      <c r="A812" s="37" t="s">
        <v>23</v>
      </c>
      <c r="B812" s="15" t="s">
        <v>623</v>
      </c>
      <c r="C812" s="15" t="s">
        <v>16</v>
      </c>
      <c r="D812" s="15" t="s">
        <v>2</v>
      </c>
      <c r="E812" s="18">
        <f t="shared" si="133"/>
        <v>15000</v>
      </c>
      <c r="F812" s="18">
        <f>10000+5000</f>
        <v>15000</v>
      </c>
      <c r="G812" s="18"/>
      <c r="H812" s="18">
        <f t="shared" si="134"/>
        <v>15000</v>
      </c>
      <c r="I812" s="18">
        <f>10000+5000</f>
        <v>15000</v>
      </c>
      <c r="J812" s="18"/>
    </row>
    <row r="813" spans="1:10" ht="50.25" customHeight="1" x14ac:dyDescent="0.2">
      <c r="A813" s="37" t="s">
        <v>212</v>
      </c>
      <c r="B813" s="15" t="s">
        <v>211</v>
      </c>
      <c r="C813" s="15"/>
      <c r="D813" s="15"/>
      <c r="E813" s="18">
        <f t="shared" si="133"/>
        <v>84577.1</v>
      </c>
      <c r="F813" s="18">
        <f>F814</f>
        <v>84577.1</v>
      </c>
      <c r="G813" s="18">
        <f>G814</f>
        <v>0</v>
      </c>
      <c r="H813" s="18">
        <f t="shared" si="134"/>
        <v>23417.8</v>
      </c>
      <c r="I813" s="18">
        <f>I814</f>
        <v>23417.8</v>
      </c>
      <c r="J813" s="18">
        <f>J814</f>
        <v>0</v>
      </c>
    </row>
    <row r="814" spans="1:10" ht="70.5" customHeight="1" x14ac:dyDescent="0.2">
      <c r="A814" s="37" t="s">
        <v>23</v>
      </c>
      <c r="B814" s="15" t="s">
        <v>211</v>
      </c>
      <c r="C814" s="15" t="s">
        <v>16</v>
      </c>
      <c r="D814" s="15" t="s">
        <v>2</v>
      </c>
      <c r="E814" s="18">
        <f t="shared" si="133"/>
        <v>84577.1</v>
      </c>
      <c r="F814" s="67">
        <f>23417.8-0.7+61160</f>
        <v>84577.1</v>
      </c>
      <c r="G814" s="18"/>
      <c r="H814" s="18">
        <f t="shared" si="134"/>
        <v>23417.8</v>
      </c>
      <c r="I814" s="18">
        <v>23417.8</v>
      </c>
      <c r="J814" s="18"/>
    </row>
    <row r="815" spans="1:10" ht="98.25" customHeight="1" x14ac:dyDescent="0.2">
      <c r="A815" s="37" t="s">
        <v>978</v>
      </c>
      <c r="B815" s="15" t="s">
        <v>919</v>
      </c>
      <c r="C815" s="15"/>
      <c r="D815" s="15"/>
      <c r="E815" s="18">
        <f t="shared" si="133"/>
        <v>3051</v>
      </c>
      <c r="F815" s="18">
        <f t="shared" ref="F815:G815" si="135">F816</f>
        <v>0</v>
      </c>
      <c r="G815" s="18">
        <f t="shared" si="135"/>
        <v>3051</v>
      </c>
      <c r="H815" s="18">
        <f t="shared" si="134"/>
        <v>0</v>
      </c>
      <c r="I815" s="18">
        <f t="shared" ref="I815:J815" si="136">I816</f>
        <v>0</v>
      </c>
      <c r="J815" s="18">
        <f t="shared" si="136"/>
        <v>0</v>
      </c>
    </row>
    <row r="816" spans="1:10" ht="70.5" customHeight="1" x14ac:dyDescent="0.2">
      <c r="A816" s="42" t="s">
        <v>23</v>
      </c>
      <c r="B816" s="15" t="s">
        <v>919</v>
      </c>
      <c r="C816" s="15" t="s">
        <v>16</v>
      </c>
      <c r="D816" s="15" t="s">
        <v>2</v>
      </c>
      <c r="E816" s="18">
        <f t="shared" si="133"/>
        <v>3051</v>
      </c>
      <c r="F816" s="18"/>
      <c r="G816" s="18">
        <v>3051</v>
      </c>
      <c r="H816" s="18">
        <f t="shared" si="134"/>
        <v>0</v>
      </c>
      <c r="I816" s="18"/>
      <c r="J816" s="18"/>
    </row>
    <row r="817" spans="1:10" ht="101.25" customHeight="1" x14ac:dyDescent="0.2">
      <c r="A817" s="37" t="s">
        <v>979</v>
      </c>
      <c r="B817" s="15" t="s">
        <v>980</v>
      </c>
      <c r="C817" s="15"/>
      <c r="D817" s="15"/>
      <c r="E817" s="18">
        <f>E818</f>
        <v>339</v>
      </c>
      <c r="F817" s="18">
        <f>F818</f>
        <v>339</v>
      </c>
      <c r="G817" s="18">
        <f>G818</f>
        <v>0</v>
      </c>
      <c r="H817" s="18">
        <f t="shared" si="134"/>
        <v>0</v>
      </c>
      <c r="I817" s="18">
        <f t="shared" ref="I817:J817" si="137">I818</f>
        <v>0</v>
      </c>
      <c r="J817" s="18">
        <f t="shared" si="137"/>
        <v>0</v>
      </c>
    </row>
    <row r="818" spans="1:10" ht="70.5" customHeight="1" x14ac:dyDescent="0.2">
      <c r="A818" s="42" t="s">
        <v>23</v>
      </c>
      <c r="B818" s="15" t="s">
        <v>980</v>
      </c>
      <c r="C818" s="15" t="s">
        <v>16</v>
      </c>
      <c r="D818" s="15" t="s">
        <v>2</v>
      </c>
      <c r="E818" s="18">
        <f>F818+G818</f>
        <v>339</v>
      </c>
      <c r="F818" s="18">
        <v>339</v>
      </c>
      <c r="G818" s="18"/>
      <c r="H818" s="18">
        <f t="shared" si="134"/>
        <v>0</v>
      </c>
      <c r="I818" s="18"/>
      <c r="J818" s="18"/>
    </row>
    <row r="819" spans="1:10" ht="70.5" customHeight="1" x14ac:dyDescent="0.2">
      <c r="A819" s="38" t="s">
        <v>807</v>
      </c>
      <c r="B819" s="11" t="s">
        <v>808</v>
      </c>
      <c r="C819" s="11"/>
      <c r="D819" s="15"/>
      <c r="E819" s="16">
        <f t="shared" si="133"/>
        <v>158877</v>
      </c>
      <c r="F819" s="16">
        <f>F820</f>
        <v>0</v>
      </c>
      <c r="G819" s="16">
        <f>G820</f>
        <v>158877</v>
      </c>
      <c r="H819" s="16">
        <f t="shared" si="134"/>
        <v>129038</v>
      </c>
      <c r="I819" s="16">
        <f>I820</f>
        <v>0</v>
      </c>
      <c r="J819" s="16">
        <f>J820</f>
        <v>129038</v>
      </c>
    </row>
    <row r="820" spans="1:10" ht="80.25" customHeight="1" x14ac:dyDescent="0.2">
      <c r="A820" s="15" t="s">
        <v>825</v>
      </c>
      <c r="B820" s="15" t="s">
        <v>826</v>
      </c>
      <c r="C820" s="15"/>
      <c r="D820" s="15"/>
      <c r="E820" s="18">
        <f t="shared" si="133"/>
        <v>158877</v>
      </c>
      <c r="F820" s="18">
        <f>F821</f>
        <v>0</v>
      </c>
      <c r="G820" s="18">
        <f>G821</f>
        <v>158877</v>
      </c>
      <c r="H820" s="18">
        <f t="shared" si="134"/>
        <v>129038</v>
      </c>
      <c r="I820" s="18">
        <f>I821</f>
        <v>0</v>
      </c>
      <c r="J820" s="18">
        <f>J821</f>
        <v>129038</v>
      </c>
    </row>
    <row r="821" spans="1:10" ht="70.5" customHeight="1" x14ac:dyDescent="0.2">
      <c r="A821" s="42" t="s">
        <v>23</v>
      </c>
      <c r="B821" s="15" t="s">
        <v>826</v>
      </c>
      <c r="C821" s="15" t="s">
        <v>16</v>
      </c>
      <c r="D821" s="15" t="s">
        <v>2</v>
      </c>
      <c r="E821" s="18">
        <f>F821+G821</f>
        <v>158877</v>
      </c>
      <c r="F821" s="16"/>
      <c r="G821" s="18">
        <v>158877</v>
      </c>
      <c r="H821" s="18">
        <f>I821+J821</f>
        <v>129038</v>
      </c>
      <c r="I821" s="16"/>
      <c r="J821" s="18">
        <v>129038</v>
      </c>
    </row>
    <row r="822" spans="1:10" ht="193.9" customHeight="1" x14ac:dyDescent="0.2">
      <c r="A822" s="35" t="s">
        <v>731</v>
      </c>
      <c r="B822" s="11" t="s">
        <v>213</v>
      </c>
      <c r="C822" s="11"/>
      <c r="D822" s="11"/>
      <c r="E822" s="16">
        <f>SUM(F822:G822)</f>
        <v>41144</v>
      </c>
      <c r="F822" s="17">
        <f>F824</f>
        <v>41144</v>
      </c>
      <c r="G822" s="16">
        <f>G824</f>
        <v>0</v>
      </c>
      <c r="H822" s="16">
        <f>SUM(I822:J822)</f>
        <v>41155</v>
      </c>
      <c r="I822" s="17">
        <f>I824</f>
        <v>41155</v>
      </c>
      <c r="J822" s="16">
        <f>J824</f>
        <v>0</v>
      </c>
    </row>
    <row r="823" spans="1:10" ht="69.599999999999994" customHeight="1" x14ac:dyDescent="0.2">
      <c r="A823" s="38" t="s">
        <v>214</v>
      </c>
      <c r="B823" s="11" t="s">
        <v>215</v>
      </c>
      <c r="C823" s="11"/>
      <c r="D823" s="11"/>
      <c r="E823" s="16">
        <f>SUM(F823:G823)</f>
        <v>41144</v>
      </c>
      <c r="F823" s="17">
        <f>F824</f>
        <v>41144</v>
      </c>
      <c r="G823" s="16">
        <f>G824</f>
        <v>0</v>
      </c>
      <c r="H823" s="16">
        <f>SUM(I823:J823)</f>
        <v>41155</v>
      </c>
      <c r="I823" s="17">
        <f>I824</f>
        <v>41155</v>
      </c>
      <c r="J823" s="16">
        <f>J824</f>
        <v>0</v>
      </c>
    </row>
    <row r="824" spans="1:10" ht="85.5" customHeight="1" x14ac:dyDescent="0.2">
      <c r="A824" s="37" t="s">
        <v>61</v>
      </c>
      <c r="B824" s="15" t="s">
        <v>216</v>
      </c>
      <c r="C824" s="15"/>
      <c r="D824" s="15"/>
      <c r="E824" s="18">
        <f>SUM(F824:G824)</f>
        <v>41144</v>
      </c>
      <c r="F824" s="19">
        <f>F825+F826+F827</f>
        <v>41144</v>
      </c>
      <c r="G824" s="18">
        <f>G825+G826+G827</f>
        <v>0</v>
      </c>
      <c r="H824" s="18">
        <f>SUM(I824:J824)</f>
        <v>41155</v>
      </c>
      <c r="I824" s="19">
        <f>I825+I826+I827</f>
        <v>41155</v>
      </c>
      <c r="J824" s="18">
        <f>J825+J826+J827</f>
        <v>0</v>
      </c>
    </row>
    <row r="825" spans="1:10" ht="189" customHeight="1" x14ac:dyDescent="0.2">
      <c r="A825" s="37" t="s">
        <v>25</v>
      </c>
      <c r="B825" s="15" t="s">
        <v>216</v>
      </c>
      <c r="C825" s="15" t="s">
        <v>15</v>
      </c>
      <c r="D825" s="15" t="s">
        <v>3</v>
      </c>
      <c r="E825" s="18">
        <f t="shared" ref="E825:E827" si="138">F825+G825</f>
        <v>38709</v>
      </c>
      <c r="F825" s="18">
        <v>38709</v>
      </c>
      <c r="G825" s="18"/>
      <c r="H825" s="18">
        <f t="shared" ref="H825:H827" si="139">I825+J825</f>
        <v>38851</v>
      </c>
      <c r="I825" s="18">
        <f>40257-1406</f>
        <v>38851</v>
      </c>
      <c r="J825" s="23"/>
    </row>
    <row r="826" spans="1:10" ht="72" customHeight="1" x14ac:dyDescent="0.2">
      <c r="A826" s="37" t="s">
        <v>23</v>
      </c>
      <c r="B826" s="15" t="s">
        <v>216</v>
      </c>
      <c r="C826" s="15" t="s">
        <v>16</v>
      </c>
      <c r="D826" s="15" t="s">
        <v>3</v>
      </c>
      <c r="E826" s="18">
        <f t="shared" si="138"/>
        <v>2335</v>
      </c>
      <c r="F826" s="18">
        <f>2173+162</f>
        <v>2335</v>
      </c>
      <c r="G826" s="18"/>
      <c r="H826" s="18">
        <f t="shared" si="139"/>
        <v>2204</v>
      </c>
      <c r="I826" s="18">
        <v>2204</v>
      </c>
      <c r="J826" s="23"/>
    </row>
    <row r="827" spans="1:10" ht="50.25" customHeight="1" x14ac:dyDescent="0.2">
      <c r="A827" s="37" t="s">
        <v>22</v>
      </c>
      <c r="B827" s="15" t="s">
        <v>216</v>
      </c>
      <c r="C827" s="15" t="s">
        <v>18</v>
      </c>
      <c r="D827" s="15" t="s">
        <v>3</v>
      </c>
      <c r="E827" s="18">
        <f t="shared" si="138"/>
        <v>100</v>
      </c>
      <c r="F827" s="18">
        <v>100</v>
      </c>
      <c r="G827" s="18"/>
      <c r="H827" s="18">
        <f t="shared" si="139"/>
        <v>100</v>
      </c>
      <c r="I827" s="18">
        <v>100</v>
      </c>
      <c r="J827" s="23"/>
    </row>
    <row r="828" spans="1:10" ht="157.9" customHeight="1" x14ac:dyDescent="0.2">
      <c r="A828" s="35" t="s">
        <v>963</v>
      </c>
      <c r="B828" s="11" t="s">
        <v>347</v>
      </c>
      <c r="C828" s="15"/>
      <c r="D828" s="15"/>
      <c r="E828" s="16">
        <f t="shared" ref="E828:E865" si="140">F828+G828</f>
        <v>46134.400000000001</v>
      </c>
      <c r="F828" s="17">
        <f>F829+F848</f>
        <v>46134.400000000001</v>
      </c>
      <c r="G828" s="17">
        <f>G829+G848</f>
        <v>0</v>
      </c>
      <c r="H828" s="16">
        <f t="shared" ref="H828:H831" si="141">I828+J828</f>
        <v>45052.4</v>
      </c>
      <c r="I828" s="17">
        <f>I829+I848</f>
        <v>45052.4</v>
      </c>
      <c r="J828" s="17">
        <f>J829+J848</f>
        <v>0</v>
      </c>
    </row>
    <row r="829" spans="1:10" ht="86.25" customHeight="1" x14ac:dyDescent="0.2">
      <c r="A829" s="35" t="s">
        <v>348</v>
      </c>
      <c r="B829" s="11" t="s">
        <v>349</v>
      </c>
      <c r="C829" s="15"/>
      <c r="D829" s="15"/>
      <c r="E829" s="16">
        <f t="shared" si="140"/>
        <v>41977.4</v>
      </c>
      <c r="F829" s="16">
        <f>F830+F834+F837+F840+F843</f>
        <v>41977.4</v>
      </c>
      <c r="G829" s="16">
        <f>G830+G834+G837+G840+G843</f>
        <v>0</v>
      </c>
      <c r="H829" s="16">
        <f t="shared" si="141"/>
        <v>41371.4</v>
      </c>
      <c r="I829" s="16">
        <f>I830+I834+I837+I840+I843</f>
        <v>41371.4</v>
      </c>
      <c r="J829" s="16">
        <f>J830+J834+J837+J840+J843</f>
        <v>0</v>
      </c>
    </row>
    <row r="830" spans="1:10" ht="321.60000000000002" customHeight="1" x14ac:dyDescent="0.2">
      <c r="A830" s="35" t="s">
        <v>663</v>
      </c>
      <c r="B830" s="11" t="s">
        <v>350</v>
      </c>
      <c r="C830" s="15"/>
      <c r="D830" s="15"/>
      <c r="E830" s="16">
        <f t="shared" si="140"/>
        <v>681.4</v>
      </c>
      <c r="F830" s="17">
        <f>F831</f>
        <v>681.4</v>
      </c>
      <c r="G830" s="16">
        <f>G831</f>
        <v>0</v>
      </c>
      <c r="H830" s="16">
        <f t="shared" si="141"/>
        <v>681.4</v>
      </c>
      <c r="I830" s="17">
        <f>I831</f>
        <v>681.4</v>
      </c>
      <c r="J830" s="16">
        <f>J831</f>
        <v>0</v>
      </c>
    </row>
    <row r="831" spans="1:10" ht="54.75" customHeight="1" x14ac:dyDescent="0.2">
      <c r="A831" s="15" t="s">
        <v>339</v>
      </c>
      <c r="B831" s="15" t="s">
        <v>351</v>
      </c>
      <c r="C831" s="15"/>
      <c r="D831" s="15"/>
      <c r="E831" s="18">
        <f t="shared" si="140"/>
        <v>681.4</v>
      </c>
      <c r="F831" s="19">
        <f>F832+F833</f>
        <v>681.4</v>
      </c>
      <c r="G831" s="19">
        <f>G832+G833</f>
        <v>0</v>
      </c>
      <c r="H831" s="18">
        <f t="shared" si="141"/>
        <v>681.4</v>
      </c>
      <c r="I831" s="19">
        <f>I832+I833</f>
        <v>681.4</v>
      </c>
      <c r="J831" s="19">
        <f>J832+J833</f>
        <v>0</v>
      </c>
    </row>
    <row r="832" spans="1:10" ht="64.5" customHeight="1" x14ac:dyDescent="0.2">
      <c r="A832" s="15" t="s">
        <v>23</v>
      </c>
      <c r="B832" s="15" t="s">
        <v>351</v>
      </c>
      <c r="C832" s="15" t="s">
        <v>16</v>
      </c>
      <c r="D832" s="15" t="s">
        <v>3</v>
      </c>
      <c r="E832" s="18">
        <f>F832+G832</f>
        <v>5</v>
      </c>
      <c r="F832" s="19">
        <v>5</v>
      </c>
      <c r="G832" s="18"/>
      <c r="H832" s="18">
        <f>I832+J832</f>
        <v>5</v>
      </c>
      <c r="I832" s="19">
        <v>5</v>
      </c>
      <c r="J832" s="18"/>
    </row>
    <row r="833" spans="1:10" ht="69" customHeight="1" x14ac:dyDescent="0.2">
      <c r="A833" s="15" t="s">
        <v>23</v>
      </c>
      <c r="B833" s="15" t="s">
        <v>351</v>
      </c>
      <c r="C833" s="15" t="s">
        <v>16</v>
      </c>
      <c r="D833" s="15" t="s">
        <v>5</v>
      </c>
      <c r="E833" s="18">
        <f>F833+G833</f>
        <v>676.4</v>
      </c>
      <c r="F833" s="18">
        <v>676.4</v>
      </c>
      <c r="G833" s="18"/>
      <c r="H833" s="18">
        <f>I833+J833</f>
        <v>676.4</v>
      </c>
      <c r="I833" s="18">
        <v>676.4</v>
      </c>
      <c r="J833" s="18"/>
    </row>
    <row r="834" spans="1:10" ht="304.89999999999998" customHeight="1" x14ac:dyDescent="0.2">
      <c r="A834" s="35" t="s">
        <v>352</v>
      </c>
      <c r="B834" s="11" t="s">
        <v>353</v>
      </c>
      <c r="C834" s="15"/>
      <c r="D834" s="15"/>
      <c r="E834" s="16">
        <f t="shared" si="140"/>
        <v>950</v>
      </c>
      <c r="F834" s="17">
        <f>F835</f>
        <v>950</v>
      </c>
      <c r="G834" s="16">
        <f>G835</f>
        <v>0</v>
      </c>
      <c r="H834" s="16">
        <f t="shared" ref="H834:H842" si="142">I834+J834</f>
        <v>500</v>
      </c>
      <c r="I834" s="17">
        <f>I835</f>
        <v>500</v>
      </c>
      <c r="J834" s="16">
        <f>J835</f>
        <v>0</v>
      </c>
    </row>
    <row r="835" spans="1:10" ht="54.75" customHeight="1" x14ac:dyDescent="0.2">
      <c r="A835" s="15" t="s">
        <v>339</v>
      </c>
      <c r="B835" s="15" t="s">
        <v>354</v>
      </c>
      <c r="C835" s="15"/>
      <c r="D835" s="15"/>
      <c r="E835" s="18">
        <f t="shared" si="140"/>
        <v>950</v>
      </c>
      <c r="F835" s="19">
        <f>F836</f>
        <v>950</v>
      </c>
      <c r="G835" s="18">
        <f>G836</f>
        <v>0</v>
      </c>
      <c r="H835" s="18">
        <f t="shared" si="142"/>
        <v>500</v>
      </c>
      <c r="I835" s="19">
        <f>I836</f>
        <v>500</v>
      </c>
      <c r="J835" s="18">
        <f>J836</f>
        <v>0</v>
      </c>
    </row>
    <row r="836" spans="1:10" ht="63" customHeight="1" x14ac:dyDescent="0.2">
      <c r="A836" s="15" t="s">
        <v>23</v>
      </c>
      <c r="B836" s="15" t="s">
        <v>354</v>
      </c>
      <c r="C836" s="15" t="s">
        <v>16</v>
      </c>
      <c r="D836" s="15" t="s">
        <v>3</v>
      </c>
      <c r="E836" s="18">
        <f t="shared" si="140"/>
        <v>950</v>
      </c>
      <c r="F836" s="19">
        <v>950</v>
      </c>
      <c r="G836" s="18"/>
      <c r="H836" s="18">
        <f t="shared" si="142"/>
        <v>500</v>
      </c>
      <c r="I836" s="19">
        <v>500</v>
      </c>
      <c r="J836" s="18"/>
    </row>
    <row r="837" spans="1:10" ht="171.75" customHeight="1" x14ac:dyDescent="0.2">
      <c r="A837" s="35" t="s">
        <v>355</v>
      </c>
      <c r="B837" s="11" t="s">
        <v>356</v>
      </c>
      <c r="C837" s="15"/>
      <c r="D837" s="15"/>
      <c r="E837" s="16">
        <f t="shared" si="140"/>
        <v>37570</v>
      </c>
      <c r="F837" s="17">
        <f>F838</f>
        <v>37570</v>
      </c>
      <c r="G837" s="16">
        <f>G838</f>
        <v>0</v>
      </c>
      <c r="H837" s="16">
        <f t="shared" si="142"/>
        <v>37570</v>
      </c>
      <c r="I837" s="17">
        <f>I838</f>
        <v>37570</v>
      </c>
      <c r="J837" s="16">
        <f>J838</f>
        <v>0</v>
      </c>
    </row>
    <row r="838" spans="1:10" ht="82.5" customHeight="1" x14ac:dyDescent="0.2">
      <c r="A838" s="37" t="s">
        <v>55</v>
      </c>
      <c r="B838" s="15" t="s">
        <v>357</v>
      </c>
      <c r="C838" s="15"/>
      <c r="D838" s="15"/>
      <c r="E838" s="18">
        <f t="shared" si="140"/>
        <v>37570</v>
      </c>
      <c r="F838" s="19">
        <f>F839</f>
        <v>37570</v>
      </c>
      <c r="G838" s="18">
        <f>G839</f>
        <v>0</v>
      </c>
      <c r="H838" s="18">
        <f t="shared" si="142"/>
        <v>37570</v>
      </c>
      <c r="I838" s="19">
        <f>I839</f>
        <v>37570</v>
      </c>
      <c r="J838" s="18">
        <f>J839</f>
        <v>0</v>
      </c>
    </row>
    <row r="839" spans="1:10" ht="96.75" customHeight="1" x14ac:dyDescent="0.2">
      <c r="A839" s="15" t="s">
        <v>21</v>
      </c>
      <c r="B839" s="15" t="s">
        <v>357</v>
      </c>
      <c r="C839" s="15" t="s">
        <v>17</v>
      </c>
      <c r="D839" s="15" t="s">
        <v>3</v>
      </c>
      <c r="E839" s="18">
        <f t="shared" si="140"/>
        <v>37570</v>
      </c>
      <c r="F839" s="19">
        <v>37570</v>
      </c>
      <c r="G839" s="18"/>
      <c r="H839" s="18">
        <f t="shared" si="142"/>
        <v>37570</v>
      </c>
      <c r="I839" s="19">
        <v>37570</v>
      </c>
      <c r="J839" s="18"/>
    </row>
    <row r="840" spans="1:10" ht="275.45" customHeight="1" x14ac:dyDescent="0.2">
      <c r="A840" s="35" t="s">
        <v>358</v>
      </c>
      <c r="B840" s="11" t="s">
        <v>359</v>
      </c>
      <c r="C840" s="15"/>
      <c r="D840" s="15"/>
      <c r="E840" s="16">
        <f t="shared" si="140"/>
        <v>600</v>
      </c>
      <c r="F840" s="17">
        <f>F841</f>
        <v>600</v>
      </c>
      <c r="G840" s="16">
        <f>G841</f>
        <v>0</v>
      </c>
      <c r="H840" s="16">
        <f t="shared" si="142"/>
        <v>600</v>
      </c>
      <c r="I840" s="17">
        <f>I841</f>
        <v>600</v>
      </c>
      <c r="J840" s="16">
        <f>J841</f>
        <v>0</v>
      </c>
    </row>
    <row r="841" spans="1:10" ht="54.75" customHeight="1" x14ac:dyDescent="0.2">
      <c r="A841" s="15" t="s">
        <v>339</v>
      </c>
      <c r="B841" s="15" t="s">
        <v>360</v>
      </c>
      <c r="C841" s="15"/>
      <c r="D841" s="15"/>
      <c r="E841" s="18">
        <f t="shared" si="140"/>
        <v>600</v>
      </c>
      <c r="F841" s="19">
        <f>F842</f>
        <v>600</v>
      </c>
      <c r="G841" s="18">
        <f>G842</f>
        <v>0</v>
      </c>
      <c r="H841" s="18">
        <f t="shared" si="142"/>
        <v>600</v>
      </c>
      <c r="I841" s="19">
        <f>I842</f>
        <v>600</v>
      </c>
      <c r="J841" s="18">
        <f>J842</f>
        <v>0</v>
      </c>
    </row>
    <row r="842" spans="1:10" ht="69.75" customHeight="1" x14ac:dyDescent="0.2">
      <c r="A842" s="15" t="s">
        <v>23</v>
      </c>
      <c r="B842" s="15" t="s">
        <v>360</v>
      </c>
      <c r="C842" s="15" t="s">
        <v>16</v>
      </c>
      <c r="D842" s="15" t="s">
        <v>3</v>
      </c>
      <c r="E842" s="18">
        <f t="shared" si="140"/>
        <v>600</v>
      </c>
      <c r="F842" s="19">
        <v>600</v>
      </c>
      <c r="G842" s="18"/>
      <c r="H842" s="18">
        <f t="shared" si="142"/>
        <v>600</v>
      </c>
      <c r="I842" s="19">
        <v>600</v>
      </c>
      <c r="J842" s="18"/>
    </row>
    <row r="843" spans="1:10" s="20" customFormat="1" ht="88.5" customHeight="1" x14ac:dyDescent="0.2">
      <c r="A843" s="38" t="s">
        <v>572</v>
      </c>
      <c r="B843" s="11" t="s">
        <v>573</v>
      </c>
      <c r="C843" s="11"/>
      <c r="D843" s="11"/>
      <c r="E843" s="16">
        <f>F843+G843</f>
        <v>2176</v>
      </c>
      <c r="F843" s="16">
        <f>F844</f>
        <v>2176</v>
      </c>
      <c r="G843" s="16">
        <f>G844</f>
        <v>0</v>
      </c>
      <c r="H843" s="16">
        <f>I843+J843</f>
        <v>2020</v>
      </c>
      <c r="I843" s="16">
        <f>I844</f>
        <v>2020</v>
      </c>
      <c r="J843" s="16">
        <f>J844</f>
        <v>0</v>
      </c>
    </row>
    <row r="844" spans="1:10" s="20" customFormat="1" ht="54" customHeight="1" x14ac:dyDescent="0.2">
      <c r="A844" s="42" t="s">
        <v>591</v>
      </c>
      <c r="B844" s="15" t="s">
        <v>592</v>
      </c>
      <c r="C844" s="11"/>
      <c r="D844" s="11"/>
      <c r="E844" s="18">
        <f>F844+G844</f>
        <v>2176</v>
      </c>
      <c r="F844" s="18">
        <f>F845+F846+F847</f>
        <v>2176</v>
      </c>
      <c r="G844" s="18">
        <f>G845+G846+G847</f>
        <v>0</v>
      </c>
      <c r="H844" s="18">
        <f>I844+J844</f>
        <v>2020</v>
      </c>
      <c r="I844" s="18">
        <f>I845+I846+I847</f>
        <v>2020</v>
      </c>
      <c r="J844" s="18">
        <f>J845+J846+J847</f>
        <v>0</v>
      </c>
    </row>
    <row r="845" spans="1:10" s="20" customFormat="1" ht="75" customHeight="1" x14ac:dyDescent="0.2">
      <c r="A845" s="15" t="s">
        <v>23</v>
      </c>
      <c r="B845" s="15" t="s">
        <v>592</v>
      </c>
      <c r="C845" s="15" t="s">
        <v>16</v>
      </c>
      <c r="D845" s="15" t="s">
        <v>3</v>
      </c>
      <c r="E845" s="18">
        <f>F845+G845</f>
        <v>1156</v>
      </c>
      <c r="F845" s="19">
        <v>1156</v>
      </c>
      <c r="G845" s="18"/>
      <c r="H845" s="18">
        <f>I845+J845</f>
        <v>1000</v>
      </c>
      <c r="I845" s="19">
        <v>1000</v>
      </c>
      <c r="J845" s="18"/>
    </row>
    <row r="846" spans="1:10" s="20" customFormat="1" ht="75" customHeight="1" x14ac:dyDescent="0.2">
      <c r="A846" s="15" t="s">
        <v>23</v>
      </c>
      <c r="B846" s="15" t="s">
        <v>592</v>
      </c>
      <c r="C846" s="15" t="s">
        <v>16</v>
      </c>
      <c r="D846" s="15" t="s">
        <v>4</v>
      </c>
      <c r="E846" s="18">
        <f>F846+G846</f>
        <v>1000</v>
      </c>
      <c r="F846" s="18">
        <v>1000</v>
      </c>
      <c r="G846" s="19"/>
      <c r="H846" s="18">
        <f>I846+J846</f>
        <v>1000</v>
      </c>
      <c r="I846" s="18">
        <v>1000</v>
      </c>
      <c r="J846" s="19"/>
    </row>
    <row r="847" spans="1:10" s="20" customFormat="1" ht="58.5" customHeight="1" x14ac:dyDescent="0.2">
      <c r="A847" s="15" t="s">
        <v>22</v>
      </c>
      <c r="B847" s="15" t="s">
        <v>592</v>
      </c>
      <c r="C847" s="15" t="s">
        <v>18</v>
      </c>
      <c r="D847" s="15" t="s">
        <v>3</v>
      </c>
      <c r="E847" s="18">
        <f>F847+G847</f>
        <v>20</v>
      </c>
      <c r="F847" s="18">
        <v>20</v>
      </c>
      <c r="G847" s="19"/>
      <c r="H847" s="18">
        <f>I847+J847</f>
        <v>20</v>
      </c>
      <c r="I847" s="18">
        <v>20</v>
      </c>
      <c r="J847" s="19"/>
    </row>
    <row r="848" spans="1:10" ht="76.900000000000006" customHeight="1" x14ac:dyDescent="0.2">
      <c r="A848" s="35" t="s">
        <v>361</v>
      </c>
      <c r="B848" s="11" t="s">
        <v>362</v>
      </c>
      <c r="C848" s="15"/>
      <c r="D848" s="15"/>
      <c r="E848" s="16">
        <f t="shared" si="140"/>
        <v>4157</v>
      </c>
      <c r="F848" s="16">
        <f>F849+F853</f>
        <v>4157</v>
      </c>
      <c r="G848" s="16">
        <f>G849+G853</f>
        <v>0</v>
      </c>
      <c r="H848" s="16">
        <f t="shared" ref="H848:H852" si="143">I848+J848</f>
        <v>3681</v>
      </c>
      <c r="I848" s="16">
        <f>I849+I853</f>
        <v>3681</v>
      </c>
      <c r="J848" s="16">
        <f>J849+J853</f>
        <v>0</v>
      </c>
    </row>
    <row r="849" spans="1:10" ht="211.15" customHeight="1" x14ac:dyDescent="0.2">
      <c r="A849" s="35" t="s">
        <v>363</v>
      </c>
      <c r="B849" s="11" t="s">
        <v>364</v>
      </c>
      <c r="C849" s="15"/>
      <c r="D849" s="15"/>
      <c r="E849" s="16">
        <f t="shared" si="140"/>
        <v>2755</v>
      </c>
      <c r="F849" s="17">
        <f>F850</f>
        <v>2755</v>
      </c>
      <c r="G849" s="17">
        <f>G850</f>
        <v>0</v>
      </c>
      <c r="H849" s="16">
        <f t="shared" si="143"/>
        <v>2323</v>
      </c>
      <c r="I849" s="17">
        <f>I850</f>
        <v>2323</v>
      </c>
      <c r="J849" s="17">
        <f>J850</f>
        <v>0</v>
      </c>
    </row>
    <row r="850" spans="1:10" ht="49.15" customHeight="1" x14ac:dyDescent="0.2">
      <c r="A850" s="15" t="s">
        <v>339</v>
      </c>
      <c r="B850" s="15" t="s">
        <v>365</v>
      </c>
      <c r="C850" s="15"/>
      <c r="D850" s="15"/>
      <c r="E850" s="18">
        <f t="shared" si="140"/>
        <v>2755</v>
      </c>
      <c r="F850" s="19">
        <f>F851+F852</f>
        <v>2755</v>
      </c>
      <c r="G850" s="18">
        <f>G851+G852</f>
        <v>0</v>
      </c>
      <c r="H850" s="18">
        <f t="shared" si="143"/>
        <v>2323</v>
      </c>
      <c r="I850" s="19">
        <f>I851+I852</f>
        <v>2323</v>
      </c>
      <c r="J850" s="18">
        <f>J851+J852</f>
        <v>0</v>
      </c>
    </row>
    <row r="851" spans="1:10" ht="68.25" customHeight="1" x14ac:dyDescent="0.2">
      <c r="A851" s="15" t="s">
        <v>23</v>
      </c>
      <c r="B851" s="15" t="s">
        <v>365</v>
      </c>
      <c r="C851" s="15" t="s">
        <v>16</v>
      </c>
      <c r="D851" s="15" t="s">
        <v>3</v>
      </c>
      <c r="E851" s="18">
        <f t="shared" si="140"/>
        <v>1755</v>
      </c>
      <c r="F851" s="19">
        <v>1755</v>
      </c>
      <c r="G851" s="18"/>
      <c r="H851" s="18">
        <f t="shared" si="143"/>
        <v>1323</v>
      </c>
      <c r="I851" s="19">
        <v>1323</v>
      </c>
      <c r="J851" s="18"/>
    </row>
    <row r="852" spans="1:10" ht="45.75" customHeight="1" x14ac:dyDescent="0.2">
      <c r="A852" s="15" t="s">
        <v>22</v>
      </c>
      <c r="B852" s="15" t="s">
        <v>365</v>
      </c>
      <c r="C852" s="15" t="s">
        <v>18</v>
      </c>
      <c r="D852" s="15" t="s">
        <v>3</v>
      </c>
      <c r="E852" s="18">
        <f t="shared" si="140"/>
        <v>1000</v>
      </c>
      <c r="F852" s="19">
        <v>1000</v>
      </c>
      <c r="G852" s="18"/>
      <c r="H852" s="18">
        <f t="shared" si="143"/>
        <v>1000</v>
      </c>
      <c r="I852" s="19">
        <v>1000</v>
      </c>
      <c r="J852" s="18"/>
    </row>
    <row r="853" spans="1:10" s="20" customFormat="1" ht="126" customHeight="1" x14ac:dyDescent="0.2">
      <c r="A853" s="35" t="s">
        <v>779</v>
      </c>
      <c r="B853" s="11" t="s">
        <v>780</v>
      </c>
      <c r="C853" s="11"/>
      <c r="D853" s="11"/>
      <c r="E853" s="16">
        <f t="shared" si="140"/>
        <v>1402</v>
      </c>
      <c r="F853" s="17">
        <f>F854</f>
        <v>1402</v>
      </c>
      <c r="G853" s="17">
        <f>G854</f>
        <v>0</v>
      </c>
      <c r="H853" s="16">
        <f t="shared" ref="H853:H856" si="144">I853+J853</f>
        <v>1358</v>
      </c>
      <c r="I853" s="17">
        <f>I854</f>
        <v>1358</v>
      </c>
      <c r="J853" s="17">
        <f>J854</f>
        <v>0</v>
      </c>
    </row>
    <row r="854" spans="1:10" s="20" customFormat="1" ht="48.75" customHeight="1" x14ac:dyDescent="0.2">
      <c r="A854" s="15" t="s">
        <v>339</v>
      </c>
      <c r="B854" s="15" t="s">
        <v>859</v>
      </c>
      <c r="C854" s="11"/>
      <c r="D854" s="15"/>
      <c r="E854" s="18">
        <f t="shared" si="140"/>
        <v>1402</v>
      </c>
      <c r="F854" s="19">
        <f>F855</f>
        <v>1402</v>
      </c>
      <c r="G854" s="19">
        <f>G855</f>
        <v>0</v>
      </c>
      <c r="H854" s="18">
        <f t="shared" si="144"/>
        <v>1358</v>
      </c>
      <c r="I854" s="19">
        <f>I855</f>
        <v>1358</v>
      </c>
      <c r="J854" s="19">
        <f>J855</f>
        <v>0</v>
      </c>
    </row>
    <row r="855" spans="1:10" s="20" customFormat="1" ht="66.75" customHeight="1" x14ac:dyDescent="0.2">
      <c r="A855" s="15" t="s">
        <v>23</v>
      </c>
      <c r="B855" s="15" t="s">
        <v>859</v>
      </c>
      <c r="C855" s="15" t="s">
        <v>16</v>
      </c>
      <c r="D855" s="15" t="s">
        <v>3</v>
      </c>
      <c r="E855" s="18">
        <f t="shared" si="140"/>
        <v>1402</v>
      </c>
      <c r="F855" s="19">
        <f>880+522</f>
        <v>1402</v>
      </c>
      <c r="G855" s="19"/>
      <c r="H855" s="18">
        <f t="shared" si="144"/>
        <v>1358</v>
      </c>
      <c r="I855" s="19">
        <f>922+436</f>
        <v>1358</v>
      </c>
      <c r="J855" s="19"/>
    </row>
    <row r="856" spans="1:10" ht="153" customHeight="1" x14ac:dyDescent="0.2">
      <c r="A856" s="11" t="s">
        <v>711</v>
      </c>
      <c r="B856" s="11" t="s">
        <v>568</v>
      </c>
      <c r="C856" s="11"/>
      <c r="D856" s="11"/>
      <c r="E856" s="16">
        <f t="shared" si="140"/>
        <v>848</v>
      </c>
      <c r="F856" s="17">
        <f>F857</f>
        <v>848</v>
      </c>
      <c r="G856" s="16">
        <f>G857</f>
        <v>0</v>
      </c>
      <c r="H856" s="16">
        <f t="shared" si="144"/>
        <v>848</v>
      </c>
      <c r="I856" s="17">
        <f>I857</f>
        <v>848</v>
      </c>
      <c r="J856" s="16">
        <f>J857</f>
        <v>0</v>
      </c>
    </row>
    <row r="857" spans="1:10" ht="172.15" customHeight="1" x14ac:dyDescent="0.2">
      <c r="A857" s="11" t="s">
        <v>567</v>
      </c>
      <c r="B857" s="11" t="s">
        <v>569</v>
      </c>
      <c r="C857" s="11"/>
      <c r="D857" s="11"/>
      <c r="E857" s="16">
        <f>F857+G857</f>
        <v>848</v>
      </c>
      <c r="F857" s="17">
        <f>F860+F863+F858</f>
        <v>848</v>
      </c>
      <c r="G857" s="16">
        <f>G860+G863+G858</f>
        <v>0</v>
      </c>
      <c r="H857" s="16">
        <f>I857+J857</f>
        <v>848</v>
      </c>
      <c r="I857" s="17">
        <f>I860+I863+I858</f>
        <v>848</v>
      </c>
      <c r="J857" s="16">
        <f>J860+J863+J858</f>
        <v>0</v>
      </c>
    </row>
    <row r="858" spans="1:10" ht="61.5" customHeight="1" x14ac:dyDescent="0.2">
      <c r="A858" s="15" t="s">
        <v>77</v>
      </c>
      <c r="B858" s="15" t="s">
        <v>595</v>
      </c>
      <c r="C858" s="11"/>
      <c r="D858" s="11"/>
      <c r="E858" s="18">
        <f t="shared" si="140"/>
        <v>713</v>
      </c>
      <c r="F858" s="19">
        <f>F859</f>
        <v>713</v>
      </c>
      <c r="G858" s="19">
        <f>G859</f>
        <v>0</v>
      </c>
      <c r="H858" s="18">
        <f t="shared" ref="H858:H865" si="145">I858+J858</f>
        <v>713</v>
      </c>
      <c r="I858" s="19">
        <f>I859</f>
        <v>713</v>
      </c>
      <c r="J858" s="19">
        <f>J859</f>
        <v>0</v>
      </c>
    </row>
    <row r="859" spans="1:10" ht="71.25" customHeight="1" x14ac:dyDescent="0.2">
      <c r="A859" s="15" t="s">
        <v>23</v>
      </c>
      <c r="B859" s="15" t="s">
        <v>595</v>
      </c>
      <c r="C859" s="15" t="s">
        <v>16</v>
      </c>
      <c r="D859" s="15" t="s">
        <v>6</v>
      </c>
      <c r="E859" s="18">
        <f t="shared" si="140"/>
        <v>713</v>
      </c>
      <c r="F859" s="18">
        <f>95+618</f>
        <v>713</v>
      </c>
      <c r="G859" s="18"/>
      <c r="H859" s="18">
        <f t="shared" si="145"/>
        <v>713</v>
      </c>
      <c r="I859" s="18">
        <f>95+618</f>
        <v>713</v>
      </c>
      <c r="J859" s="18"/>
    </row>
    <row r="860" spans="1:10" ht="88.5" customHeight="1" x14ac:dyDescent="0.2">
      <c r="A860" s="37" t="s">
        <v>48</v>
      </c>
      <c r="B860" s="15" t="s">
        <v>570</v>
      </c>
      <c r="C860" s="15"/>
      <c r="D860" s="15"/>
      <c r="E860" s="18">
        <f t="shared" si="140"/>
        <v>67</v>
      </c>
      <c r="F860" s="19">
        <f>F861+F862</f>
        <v>67</v>
      </c>
      <c r="G860" s="18">
        <f>G861+G862</f>
        <v>0</v>
      </c>
      <c r="H860" s="18">
        <f t="shared" si="145"/>
        <v>67</v>
      </c>
      <c r="I860" s="19">
        <f>I861+I862</f>
        <v>67</v>
      </c>
      <c r="J860" s="18">
        <f>J861+J862</f>
        <v>0</v>
      </c>
    </row>
    <row r="861" spans="1:10" ht="187.5" customHeight="1" x14ac:dyDescent="0.2">
      <c r="A861" s="37" t="s">
        <v>25</v>
      </c>
      <c r="B861" s="15" t="s">
        <v>570</v>
      </c>
      <c r="C861" s="15" t="s">
        <v>15</v>
      </c>
      <c r="D861" s="15" t="s">
        <v>40</v>
      </c>
      <c r="E861" s="18">
        <f t="shared" si="140"/>
        <v>30</v>
      </c>
      <c r="F861" s="18">
        <f>37-7</f>
        <v>30</v>
      </c>
      <c r="G861" s="18"/>
      <c r="H861" s="18">
        <f t="shared" si="145"/>
        <v>30</v>
      </c>
      <c r="I861" s="18">
        <f>37-7</f>
        <v>30</v>
      </c>
      <c r="J861" s="18"/>
    </row>
    <row r="862" spans="1:10" ht="73.5" customHeight="1" x14ac:dyDescent="0.2">
      <c r="A862" s="15" t="s">
        <v>23</v>
      </c>
      <c r="B862" s="15" t="s">
        <v>570</v>
      </c>
      <c r="C862" s="15" t="s">
        <v>16</v>
      </c>
      <c r="D862" s="15" t="s">
        <v>40</v>
      </c>
      <c r="E862" s="18">
        <f t="shared" si="140"/>
        <v>37</v>
      </c>
      <c r="F862" s="18">
        <v>37</v>
      </c>
      <c r="G862" s="18"/>
      <c r="H862" s="18">
        <f t="shared" si="145"/>
        <v>37</v>
      </c>
      <c r="I862" s="18">
        <v>37</v>
      </c>
      <c r="J862" s="18"/>
    </row>
    <row r="863" spans="1:10" ht="80.45" customHeight="1" x14ac:dyDescent="0.2">
      <c r="A863" s="37" t="s">
        <v>579</v>
      </c>
      <c r="B863" s="15" t="s">
        <v>594</v>
      </c>
      <c r="C863" s="11"/>
      <c r="D863" s="11"/>
      <c r="E863" s="18">
        <f t="shared" si="140"/>
        <v>68</v>
      </c>
      <c r="F863" s="19">
        <f>F864+F865</f>
        <v>68</v>
      </c>
      <c r="G863" s="18">
        <f>G864+G865</f>
        <v>0</v>
      </c>
      <c r="H863" s="18">
        <f>I863+J863</f>
        <v>68</v>
      </c>
      <c r="I863" s="19">
        <f>I864+I865</f>
        <v>68</v>
      </c>
      <c r="J863" s="18">
        <f>J864+J865</f>
        <v>0</v>
      </c>
    </row>
    <row r="864" spans="1:10" ht="194.25" customHeight="1" x14ac:dyDescent="0.2">
      <c r="A864" s="37" t="s">
        <v>25</v>
      </c>
      <c r="B864" s="15" t="s">
        <v>594</v>
      </c>
      <c r="C864" s="15" t="s">
        <v>15</v>
      </c>
      <c r="D864" s="15" t="s">
        <v>42</v>
      </c>
      <c r="E864" s="18">
        <f t="shared" si="140"/>
        <v>33</v>
      </c>
      <c r="F864" s="18">
        <v>33</v>
      </c>
      <c r="G864" s="18"/>
      <c r="H864" s="18">
        <f t="shared" si="145"/>
        <v>33</v>
      </c>
      <c r="I864" s="18">
        <v>33</v>
      </c>
      <c r="J864" s="18"/>
    </row>
    <row r="865" spans="1:10" ht="65.45" customHeight="1" x14ac:dyDescent="0.2">
      <c r="A865" s="15" t="s">
        <v>23</v>
      </c>
      <c r="B865" s="15" t="s">
        <v>594</v>
      </c>
      <c r="C865" s="15" t="s">
        <v>16</v>
      </c>
      <c r="D865" s="15" t="s">
        <v>42</v>
      </c>
      <c r="E865" s="18">
        <f t="shared" si="140"/>
        <v>35</v>
      </c>
      <c r="F865" s="18">
        <v>35</v>
      </c>
      <c r="G865" s="18"/>
      <c r="H865" s="18">
        <f t="shared" si="145"/>
        <v>35</v>
      </c>
      <c r="I865" s="18">
        <v>35</v>
      </c>
      <c r="J865" s="18"/>
    </row>
    <row r="866" spans="1:10" ht="156.6" customHeight="1" x14ac:dyDescent="0.2">
      <c r="A866" s="35" t="s">
        <v>712</v>
      </c>
      <c r="B866" s="11" t="s">
        <v>154</v>
      </c>
      <c r="C866" s="11"/>
      <c r="D866" s="11"/>
      <c r="E866" s="16">
        <f>SUM(F866:G866)</f>
        <v>6891</v>
      </c>
      <c r="F866" s="17">
        <f>F867</f>
        <v>233</v>
      </c>
      <c r="G866" s="16">
        <f>G867</f>
        <v>6658</v>
      </c>
      <c r="H866" s="16">
        <f>SUM(I866:J866)</f>
        <v>6963</v>
      </c>
      <c r="I866" s="17">
        <f>I867</f>
        <v>238</v>
      </c>
      <c r="J866" s="16">
        <f>J867</f>
        <v>6725</v>
      </c>
    </row>
    <row r="867" spans="1:10" ht="209.45" customHeight="1" x14ac:dyDescent="0.2">
      <c r="A867" s="35" t="s">
        <v>836</v>
      </c>
      <c r="B867" s="11" t="s">
        <v>155</v>
      </c>
      <c r="C867" s="11"/>
      <c r="D867" s="11"/>
      <c r="E867" s="16">
        <f>SUM(F867:G867)</f>
        <v>6891</v>
      </c>
      <c r="F867" s="17">
        <f>F868</f>
        <v>233</v>
      </c>
      <c r="G867" s="16">
        <f>G868</f>
        <v>6658</v>
      </c>
      <c r="H867" s="16">
        <f>SUM(I867:J867)</f>
        <v>6963</v>
      </c>
      <c r="I867" s="17">
        <f>I868</f>
        <v>238</v>
      </c>
      <c r="J867" s="16">
        <f>J868</f>
        <v>6725</v>
      </c>
    </row>
    <row r="868" spans="1:10" ht="141" customHeight="1" x14ac:dyDescent="0.2">
      <c r="A868" s="35" t="s">
        <v>156</v>
      </c>
      <c r="B868" s="11" t="s">
        <v>157</v>
      </c>
      <c r="C868" s="11"/>
      <c r="D868" s="11"/>
      <c r="E868" s="16">
        <f>SUM(F868:G868)</f>
        <v>6891</v>
      </c>
      <c r="F868" s="17">
        <f>F871+F869</f>
        <v>233</v>
      </c>
      <c r="G868" s="16">
        <f>G871+G869</f>
        <v>6658</v>
      </c>
      <c r="H868" s="16">
        <f>SUM(I868:J868)</f>
        <v>6963</v>
      </c>
      <c r="I868" s="17">
        <f>I871+I869</f>
        <v>238</v>
      </c>
      <c r="J868" s="16">
        <f>J871+J869</f>
        <v>6725</v>
      </c>
    </row>
    <row r="869" spans="1:10" ht="72" customHeight="1" x14ac:dyDescent="0.2">
      <c r="A869" s="15" t="s">
        <v>77</v>
      </c>
      <c r="B869" s="15" t="s">
        <v>584</v>
      </c>
      <c r="C869" s="11"/>
      <c r="D869" s="11"/>
      <c r="E869" s="18">
        <f>F869+G869</f>
        <v>233</v>
      </c>
      <c r="F869" s="19">
        <f>F870</f>
        <v>233</v>
      </c>
      <c r="G869" s="19">
        <f>G870</f>
        <v>0</v>
      </c>
      <c r="H869" s="18">
        <f>I869+J869</f>
        <v>238</v>
      </c>
      <c r="I869" s="19">
        <f>I870</f>
        <v>238</v>
      </c>
      <c r="J869" s="19">
        <f>J870</f>
        <v>0</v>
      </c>
    </row>
    <row r="870" spans="1:10" ht="67.5" customHeight="1" x14ac:dyDescent="0.2">
      <c r="A870" s="15" t="s">
        <v>23</v>
      </c>
      <c r="B870" s="15" t="s">
        <v>584</v>
      </c>
      <c r="C870" s="15" t="s">
        <v>16</v>
      </c>
      <c r="D870" s="15" t="s">
        <v>823</v>
      </c>
      <c r="E870" s="18">
        <f>F870+G870</f>
        <v>233</v>
      </c>
      <c r="F870" s="18">
        <v>233</v>
      </c>
      <c r="G870" s="18"/>
      <c r="H870" s="18">
        <f>I870+J870</f>
        <v>238</v>
      </c>
      <c r="I870" s="18">
        <v>238</v>
      </c>
      <c r="J870" s="18"/>
    </row>
    <row r="871" spans="1:10" ht="258" customHeight="1" x14ac:dyDescent="0.2">
      <c r="A871" s="37" t="s">
        <v>926</v>
      </c>
      <c r="B871" s="15" t="s">
        <v>158</v>
      </c>
      <c r="C871" s="11"/>
      <c r="D871" s="15"/>
      <c r="E871" s="18">
        <f>SUM(F871:G871)</f>
        <v>6658</v>
      </c>
      <c r="F871" s="19">
        <f>F872</f>
        <v>0</v>
      </c>
      <c r="G871" s="19">
        <f>G872</f>
        <v>6658</v>
      </c>
      <c r="H871" s="18">
        <f>SUM(I871:J871)</f>
        <v>6725</v>
      </c>
      <c r="I871" s="19">
        <f>I872</f>
        <v>0</v>
      </c>
      <c r="J871" s="19">
        <f>J872</f>
        <v>6725</v>
      </c>
    </row>
    <row r="872" spans="1:10" ht="189" customHeight="1" x14ac:dyDescent="0.2">
      <c r="A872" s="37" t="s">
        <v>25</v>
      </c>
      <c r="B872" s="15" t="s">
        <v>158</v>
      </c>
      <c r="C872" s="15" t="s">
        <v>15</v>
      </c>
      <c r="D872" s="15" t="s">
        <v>823</v>
      </c>
      <c r="E872" s="18">
        <f>SUM(F872:G872)</f>
        <v>6658</v>
      </c>
      <c r="F872" s="19"/>
      <c r="G872" s="18">
        <f>7576-918</f>
        <v>6658</v>
      </c>
      <c r="H872" s="18">
        <f>SUM(I872:J872)</f>
        <v>6725</v>
      </c>
      <c r="I872" s="19"/>
      <c r="J872" s="18">
        <f>7430-705</f>
        <v>6725</v>
      </c>
    </row>
    <row r="873" spans="1:10" ht="139.9" customHeight="1" x14ac:dyDescent="0.2">
      <c r="A873" s="11" t="s">
        <v>713</v>
      </c>
      <c r="B873" s="11" t="s">
        <v>618</v>
      </c>
      <c r="C873" s="15"/>
      <c r="D873" s="15"/>
      <c r="E873" s="16">
        <f>E874</f>
        <v>75470</v>
      </c>
      <c r="F873" s="16">
        <f t="shared" ref="F873:J873" si="146">F874</f>
        <v>7944.2</v>
      </c>
      <c r="G873" s="16">
        <f t="shared" si="146"/>
        <v>67525.8</v>
      </c>
      <c r="H873" s="16">
        <f t="shared" si="146"/>
        <v>119403.6</v>
      </c>
      <c r="I873" s="16">
        <f t="shared" si="146"/>
        <v>14224.8</v>
      </c>
      <c r="J873" s="16">
        <f t="shared" si="146"/>
        <v>105178.8</v>
      </c>
    </row>
    <row r="874" spans="1:10" ht="190.9" customHeight="1" x14ac:dyDescent="0.2">
      <c r="A874" s="11" t="s">
        <v>838</v>
      </c>
      <c r="B874" s="11" t="s">
        <v>619</v>
      </c>
      <c r="C874" s="15"/>
      <c r="D874" s="15"/>
      <c r="E874" s="16">
        <f>F874+G874</f>
        <v>75470</v>
      </c>
      <c r="F874" s="16">
        <f t="shared" ref="F874:J876" si="147">F875</f>
        <v>7944.2</v>
      </c>
      <c r="G874" s="16">
        <f t="shared" si="147"/>
        <v>67525.8</v>
      </c>
      <c r="H874" s="16">
        <f>I874+J874</f>
        <v>119403.6</v>
      </c>
      <c r="I874" s="16">
        <f t="shared" si="147"/>
        <v>14224.8</v>
      </c>
      <c r="J874" s="16">
        <f t="shared" si="147"/>
        <v>105178.8</v>
      </c>
    </row>
    <row r="875" spans="1:10" ht="127.9" customHeight="1" x14ac:dyDescent="0.2">
      <c r="A875" s="11" t="s">
        <v>811</v>
      </c>
      <c r="B875" s="11" t="s">
        <v>809</v>
      </c>
      <c r="C875" s="15"/>
      <c r="D875" s="15"/>
      <c r="E875" s="16">
        <f>E876</f>
        <v>75470</v>
      </c>
      <c r="F875" s="16">
        <f t="shared" si="147"/>
        <v>7944.2</v>
      </c>
      <c r="G875" s="16">
        <f t="shared" si="147"/>
        <v>67525.8</v>
      </c>
      <c r="H875" s="16">
        <f>H876</f>
        <v>119403.6</v>
      </c>
      <c r="I875" s="16">
        <f t="shared" si="147"/>
        <v>14224.8</v>
      </c>
      <c r="J875" s="16">
        <f t="shared" si="147"/>
        <v>105178.8</v>
      </c>
    </row>
    <row r="876" spans="1:10" ht="75" customHeight="1" x14ac:dyDescent="0.2">
      <c r="A876" s="15" t="s">
        <v>812</v>
      </c>
      <c r="B876" s="15" t="s">
        <v>810</v>
      </c>
      <c r="C876" s="15"/>
      <c r="D876" s="15"/>
      <c r="E876" s="18">
        <f t="shared" ref="E876" si="148">F876+G876</f>
        <v>75470</v>
      </c>
      <c r="F876" s="18">
        <f t="shared" si="147"/>
        <v>7944.2</v>
      </c>
      <c r="G876" s="18">
        <f t="shared" si="147"/>
        <v>67525.8</v>
      </c>
      <c r="H876" s="18">
        <f t="shared" ref="H876" si="149">I876+J876</f>
        <v>119403.6</v>
      </c>
      <c r="I876" s="18">
        <f t="shared" si="147"/>
        <v>14224.8</v>
      </c>
      <c r="J876" s="18">
        <f t="shared" si="147"/>
        <v>105178.8</v>
      </c>
    </row>
    <row r="877" spans="1:10" ht="61.5" customHeight="1" x14ac:dyDescent="0.2">
      <c r="A877" s="15" t="s">
        <v>23</v>
      </c>
      <c r="B877" s="15" t="s">
        <v>810</v>
      </c>
      <c r="C877" s="15" t="s">
        <v>16</v>
      </c>
      <c r="D877" s="15" t="s">
        <v>5</v>
      </c>
      <c r="E877" s="18">
        <f>F877+G877</f>
        <v>75470</v>
      </c>
      <c r="F877" s="18">
        <v>7944.2</v>
      </c>
      <c r="G877" s="22">
        <v>67525.8</v>
      </c>
      <c r="H877" s="18">
        <f>I877+J877</f>
        <v>119403.6</v>
      </c>
      <c r="I877" s="18">
        <v>14224.8</v>
      </c>
      <c r="J877" s="22">
        <v>105178.8</v>
      </c>
    </row>
    <row r="878" spans="1:10" ht="37.5" customHeight="1" x14ac:dyDescent="0.2">
      <c r="A878" s="35" t="s">
        <v>39</v>
      </c>
      <c r="B878" s="11" t="s">
        <v>108</v>
      </c>
      <c r="C878" s="11"/>
      <c r="D878" s="11"/>
      <c r="E878" s="16">
        <f>F878+G878</f>
        <v>396412.9</v>
      </c>
      <c r="F878" s="17">
        <f>F879</f>
        <v>394882</v>
      </c>
      <c r="G878" s="16">
        <f>G879</f>
        <v>1530.8999999999999</v>
      </c>
      <c r="H878" s="16">
        <f>I878+J878</f>
        <v>394718.6</v>
      </c>
      <c r="I878" s="17">
        <f>I879</f>
        <v>393476</v>
      </c>
      <c r="J878" s="16">
        <f>J879</f>
        <v>1242.5999999999999</v>
      </c>
    </row>
    <row r="879" spans="1:10" ht="118.9" customHeight="1" x14ac:dyDescent="0.2">
      <c r="A879" s="35" t="s">
        <v>50</v>
      </c>
      <c r="B879" s="11" t="s">
        <v>109</v>
      </c>
      <c r="C879" s="11"/>
      <c r="D879" s="11"/>
      <c r="E879" s="16">
        <f t="shared" ref="E879:E905" si="150">F879+G879</f>
        <v>396412.9</v>
      </c>
      <c r="F879" s="17">
        <f>F880+F890+F893+F895+F899+F901+F905+F907+F909+F916+F914+F918</f>
        <v>394882</v>
      </c>
      <c r="G879" s="17">
        <f>G880+G890+G893+G895+G899+G901+G905+G907+G909+G916+G914+G918</f>
        <v>1530.8999999999999</v>
      </c>
      <c r="H879" s="16">
        <f t="shared" ref="H879" si="151">I879+J879</f>
        <v>394718.6</v>
      </c>
      <c r="I879" s="17">
        <f>I880+I890+I893+I895+I899+I901+I905+I907+I909+I916+I914+I918</f>
        <v>393476</v>
      </c>
      <c r="J879" s="17">
        <f>J880+J890+J893+J895+J899+J901+J905+J907+J909+J916+J914+J918</f>
        <v>1242.5999999999999</v>
      </c>
    </row>
    <row r="880" spans="1:10" ht="66.75" customHeight="1" x14ac:dyDescent="0.2">
      <c r="A880" s="15" t="s">
        <v>77</v>
      </c>
      <c r="B880" s="15" t="s">
        <v>110</v>
      </c>
      <c r="C880" s="15"/>
      <c r="D880" s="15"/>
      <c r="E880" s="18">
        <f>F880+G880</f>
        <v>269422</v>
      </c>
      <c r="F880" s="18">
        <f>F881+F882+F883+F884+F885+F886+F887+F888+F889</f>
        <v>269422</v>
      </c>
      <c r="G880" s="18">
        <f>G881+G882+G883+G884+G885+G886+G887+G888+G889</f>
        <v>0</v>
      </c>
      <c r="H880" s="18">
        <f>I880+J880</f>
        <v>277643</v>
      </c>
      <c r="I880" s="18">
        <f>I881+I882+I883+I884+I885+I886+I887+I888+I889</f>
        <v>277643</v>
      </c>
      <c r="J880" s="18">
        <f>J881+J882+J883+J884+J885+J886+J887+J888+J889</f>
        <v>0</v>
      </c>
    </row>
    <row r="881" spans="1:10" ht="193.5" customHeight="1" x14ac:dyDescent="0.2">
      <c r="A881" s="37" t="s">
        <v>25</v>
      </c>
      <c r="B881" s="15" t="s">
        <v>110</v>
      </c>
      <c r="C881" s="15" t="s">
        <v>15</v>
      </c>
      <c r="D881" s="15" t="s">
        <v>6</v>
      </c>
      <c r="E881" s="18">
        <f>F881+G881</f>
        <v>166041</v>
      </c>
      <c r="F881" s="18">
        <f>34372+131239+430</f>
        <v>166041</v>
      </c>
      <c r="G881" s="18"/>
      <c r="H881" s="18">
        <f>I881+J881</f>
        <v>166041</v>
      </c>
      <c r="I881" s="18">
        <f>34372+131239+430</f>
        <v>166041</v>
      </c>
      <c r="J881" s="18"/>
    </row>
    <row r="882" spans="1:10" ht="195.75" customHeight="1" x14ac:dyDescent="0.2">
      <c r="A882" s="37" t="s">
        <v>25</v>
      </c>
      <c r="B882" s="15" t="s">
        <v>110</v>
      </c>
      <c r="C882" s="15" t="s">
        <v>15</v>
      </c>
      <c r="D882" s="15" t="s">
        <v>42</v>
      </c>
      <c r="E882" s="18">
        <f t="shared" si="150"/>
        <v>33421</v>
      </c>
      <c r="F882" s="19">
        <f>33463-42</f>
        <v>33421</v>
      </c>
      <c r="G882" s="18"/>
      <c r="H882" s="18">
        <f t="shared" ref="H882:H920" si="152">I882+J882</f>
        <v>33463</v>
      </c>
      <c r="I882" s="19">
        <v>33463</v>
      </c>
      <c r="J882" s="18"/>
    </row>
    <row r="883" spans="1:10" ht="195.75" customHeight="1" x14ac:dyDescent="0.2">
      <c r="A883" s="37" t="s">
        <v>25</v>
      </c>
      <c r="B883" s="15" t="s">
        <v>110</v>
      </c>
      <c r="C883" s="15" t="s">
        <v>15</v>
      </c>
      <c r="D883" s="15" t="s">
        <v>3</v>
      </c>
      <c r="E883" s="18">
        <f t="shared" si="150"/>
        <v>21930</v>
      </c>
      <c r="F883" s="19">
        <v>21930</v>
      </c>
      <c r="G883" s="18"/>
      <c r="H883" s="18">
        <f t="shared" si="152"/>
        <v>23041</v>
      </c>
      <c r="I883" s="19">
        <v>23041</v>
      </c>
      <c r="J883" s="18"/>
    </row>
    <row r="884" spans="1:10" ht="66" customHeight="1" x14ac:dyDescent="0.2">
      <c r="A884" s="15" t="s">
        <v>23</v>
      </c>
      <c r="B884" s="15" t="s">
        <v>110</v>
      </c>
      <c r="C884" s="15" t="s">
        <v>16</v>
      </c>
      <c r="D884" s="15" t="s">
        <v>6</v>
      </c>
      <c r="E884" s="18">
        <f t="shared" si="150"/>
        <v>30699</v>
      </c>
      <c r="F884" s="18">
        <f>6028+24271+400</f>
        <v>30699</v>
      </c>
      <c r="G884" s="18"/>
      <c r="H884" s="18">
        <f t="shared" si="152"/>
        <v>37755</v>
      </c>
      <c r="I884" s="18">
        <f>6044+31311+400</f>
        <v>37755</v>
      </c>
      <c r="J884" s="18"/>
    </row>
    <row r="885" spans="1:10" ht="66" customHeight="1" x14ac:dyDescent="0.2">
      <c r="A885" s="15" t="s">
        <v>23</v>
      </c>
      <c r="B885" s="15" t="s">
        <v>110</v>
      </c>
      <c r="C885" s="15" t="s">
        <v>16</v>
      </c>
      <c r="D885" s="15" t="s">
        <v>42</v>
      </c>
      <c r="E885" s="18">
        <f t="shared" si="150"/>
        <v>10132</v>
      </c>
      <c r="F885" s="19">
        <v>10132</v>
      </c>
      <c r="G885" s="18"/>
      <c r="H885" s="18">
        <f t="shared" si="152"/>
        <v>10144</v>
      </c>
      <c r="I885" s="19">
        <v>10144</v>
      </c>
      <c r="J885" s="18"/>
    </row>
    <row r="886" spans="1:10" ht="60" customHeight="1" x14ac:dyDescent="0.2">
      <c r="A886" s="15" t="s">
        <v>23</v>
      </c>
      <c r="B886" s="15" t="s">
        <v>110</v>
      </c>
      <c r="C886" s="15" t="s">
        <v>16</v>
      </c>
      <c r="D886" s="15" t="s">
        <v>3</v>
      </c>
      <c r="E886" s="18">
        <f t="shared" si="150"/>
        <v>3480</v>
      </c>
      <c r="F886" s="19">
        <v>3480</v>
      </c>
      <c r="G886" s="18"/>
      <c r="H886" s="18">
        <f t="shared" si="152"/>
        <v>3480</v>
      </c>
      <c r="I886" s="19">
        <v>3480</v>
      </c>
      <c r="J886" s="18"/>
    </row>
    <row r="887" spans="1:10" ht="44.25" customHeight="1" x14ac:dyDescent="0.2">
      <c r="A887" s="15" t="s">
        <v>22</v>
      </c>
      <c r="B887" s="15" t="s">
        <v>110</v>
      </c>
      <c r="C887" s="15" t="s">
        <v>18</v>
      </c>
      <c r="D887" s="15" t="s">
        <v>6</v>
      </c>
      <c r="E887" s="18">
        <f t="shared" si="150"/>
        <v>3664</v>
      </c>
      <c r="F887" s="18">
        <f>583+3081</f>
        <v>3664</v>
      </c>
      <c r="G887" s="18"/>
      <c r="H887" s="18">
        <f t="shared" si="152"/>
        <v>3664</v>
      </c>
      <c r="I887" s="18">
        <f>583+3081</f>
        <v>3664</v>
      </c>
      <c r="J887" s="18"/>
    </row>
    <row r="888" spans="1:10" ht="46.5" customHeight="1" x14ac:dyDescent="0.2">
      <c r="A888" s="15" t="s">
        <v>22</v>
      </c>
      <c r="B888" s="15" t="s">
        <v>110</v>
      </c>
      <c r="C888" s="15" t="s">
        <v>18</v>
      </c>
      <c r="D888" s="15" t="s">
        <v>42</v>
      </c>
      <c r="E888" s="18">
        <f t="shared" si="150"/>
        <v>45</v>
      </c>
      <c r="F888" s="19">
        <v>45</v>
      </c>
      <c r="G888" s="18"/>
      <c r="H888" s="18">
        <f t="shared" si="152"/>
        <v>45</v>
      </c>
      <c r="I888" s="19">
        <v>45</v>
      </c>
      <c r="J888" s="18"/>
    </row>
    <row r="889" spans="1:10" ht="44.25" customHeight="1" x14ac:dyDescent="0.2">
      <c r="A889" s="15" t="s">
        <v>22</v>
      </c>
      <c r="B889" s="15" t="s">
        <v>110</v>
      </c>
      <c r="C889" s="15" t="s">
        <v>18</v>
      </c>
      <c r="D889" s="15" t="s">
        <v>3</v>
      </c>
      <c r="E889" s="18">
        <f t="shared" si="150"/>
        <v>10</v>
      </c>
      <c r="F889" s="19">
        <v>10</v>
      </c>
      <c r="G889" s="18"/>
      <c r="H889" s="18">
        <f t="shared" si="152"/>
        <v>10</v>
      </c>
      <c r="I889" s="19">
        <v>10</v>
      </c>
      <c r="J889" s="18"/>
    </row>
    <row r="890" spans="1:10" ht="88.5" customHeight="1" x14ac:dyDescent="0.2">
      <c r="A890" s="37" t="s">
        <v>48</v>
      </c>
      <c r="B890" s="15" t="s">
        <v>111</v>
      </c>
      <c r="C890" s="15"/>
      <c r="D890" s="15"/>
      <c r="E890" s="18">
        <f t="shared" si="150"/>
        <v>7027</v>
      </c>
      <c r="F890" s="19">
        <f>F891+F892</f>
        <v>7027</v>
      </c>
      <c r="G890" s="18">
        <f>G891+G892</f>
        <v>0</v>
      </c>
      <c r="H890" s="18">
        <f t="shared" si="152"/>
        <v>7296</v>
      </c>
      <c r="I890" s="19">
        <f>I891+I892</f>
        <v>7296</v>
      </c>
      <c r="J890" s="18">
        <f>J891+J892</f>
        <v>0</v>
      </c>
    </row>
    <row r="891" spans="1:10" ht="189" customHeight="1" x14ac:dyDescent="0.2">
      <c r="A891" s="37" t="s">
        <v>25</v>
      </c>
      <c r="B891" s="15" t="s">
        <v>111</v>
      </c>
      <c r="C891" s="15" t="s">
        <v>15</v>
      </c>
      <c r="D891" s="15" t="s">
        <v>40</v>
      </c>
      <c r="E891" s="18">
        <f t="shared" si="150"/>
        <v>6711</v>
      </c>
      <c r="F891" s="18">
        <v>6711</v>
      </c>
      <c r="G891" s="18"/>
      <c r="H891" s="18">
        <f t="shared" si="152"/>
        <v>6980</v>
      </c>
      <c r="I891" s="18">
        <v>6980</v>
      </c>
      <c r="J891" s="18"/>
    </row>
    <row r="892" spans="1:10" ht="69.75" customHeight="1" x14ac:dyDescent="0.2">
      <c r="A892" s="15" t="s">
        <v>23</v>
      </c>
      <c r="B892" s="15" t="s">
        <v>111</v>
      </c>
      <c r="C892" s="15" t="s">
        <v>16</v>
      </c>
      <c r="D892" s="15" t="s">
        <v>40</v>
      </c>
      <c r="E892" s="18">
        <f t="shared" si="150"/>
        <v>316</v>
      </c>
      <c r="F892" s="18">
        <v>316</v>
      </c>
      <c r="G892" s="18"/>
      <c r="H892" s="18">
        <f t="shared" si="152"/>
        <v>316</v>
      </c>
      <c r="I892" s="18">
        <v>316</v>
      </c>
      <c r="J892" s="18"/>
    </row>
    <row r="893" spans="1:10" ht="99" customHeight="1" x14ac:dyDescent="0.2">
      <c r="A893" s="37" t="s">
        <v>835</v>
      </c>
      <c r="B893" s="15" t="s">
        <v>112</v>
      </c>
      <c r="C893" s="15"/>
      <c r="D893" s="15"/>
      <c r="E893" s="18">
        <f t="shared" si="150"/>
        <v>3657</v>
      </c>
      <c r="F893" s="19">
        <f>F894</f>
        <v>3657</v>
      </c>
      <c r="G893" s="18">
        <f>G894</f>
        <v>0</v>
      </c>
      <c r="H893" s="18">
        <f t="shared" si="152"/>
        <v>3657</v>
      </c>
      <c r="I893" s="19">
        <f>I894</f>
        <v>3657</v>
      </c>
      <c r="J893" s="18">
        <f>J894</f>
        <v>0</v>
      </c>
    </row>
    <row r="894" spans="1:10" ht="192" customHeight="1" x14ac:dyDescent="0.2">
      <c r="A894" s="37" t="s">
        <v>25</v>
      </c>
      <c r="B894" s="15" t="s">
        <v>112</v>
      </c>
      <c r="C894" s="15" t="s">
        <v>15</v>
      </c>
      <c r="D894" s="15" t="s">
        <v>41</v>
      </c>
      <c r="E894" s="18">
        <f t="shared" si="150"/>
        <v>3657</v>
      </c>
      <c r="F894" s="19">
        <v>3657</v>
      </c>
      <c r="G894" s="18"/>
      <c r="H894" s="18">
        <f t="shared" si="152"/>
        <v>3657</v>
      </c>
      <c r="I894" s="19">
        <v>3657</v>
      </c>
      <c r="J894" s="18"/>
    </row>
    <row r="895" spans="1:10" ht="84.75" customHeight="1" x14ac:dyDescent="0.2">
      <c r="A895" s="37" t="s">
        <v>834</v>
      </c>
      <c r="B895" s="15" t="s">
        <v>113</v>
      </c>
      <c r="C895" s="15"/>
      <c r="D895" s="15"/>
      <c r="E895" s="18">
        <f t="shared" si="150"/>
        <v>13571</v>
      </c>
      <c r="F895" s="19">
        <f>F896+F897+F898</f>
        <v>13571</v>
      </c>
      <c r="G895" s="18">
        <f>G896+G897+G898</f>
        <v>0</v>
      </c>
      <c r="H895" s="18">
        <f t="shared" si="152"/>
        <v>2445</v>
      </c>
      <c r="I895" s="19">
        <f>I896+I897+I898</f>
        <v>2445</v>
      </c>
      <c r="J895" s="18">
        <f>J896+J897+J898</f>
        <v>0</v>
      </c>
    </row>
    <row r="896" spans="1:10" ht="190.5" customHeight="1" x14ac:dyDescent="0.2">
      <c r="A896" s="37" t="s">
        <v>25</v>
      </c>
      <c r="B896" s="15" t="s">
        <v>113</v>
      </c>
      <c r="C896" s="15" t="s">
        <v>15</v>
      </c>
      <c r="D896" s="15" t="s">
        <v>41</v>
      </c>
      <c r="E896" s="18">
        <f t="shared" si="150"/>
        <v>2304</v>
      </c>
      <c r="F896" s="18">
        <v>2304</v>
      </c>
      <c r="G896" s="18"/>
      <c r="H896" s="18">
        <f t="shared" si="152"/>
        <v>2304</v>
      </c>
      <c r="I896" s="18">
        <v>2304</v>
      </c>
      <c r="J896" s="18"/>
    </row>
    <row r="897" spans="1:10" ht="60.75" customHeight="1" x14ac:dyDescent="0.2">
      <c r="A897" s="15" t="s">
        <v>23</v>
      </c>
      <c r="B897" s="15" t="s">
        <v>113</v>
      </c>
      <c r="C897" s="15" t="s">
        <v>16</v>
      </c>
      <c r="D897" s="15" t="s">
        <v>41</v>
      </c>
      <c r="E897" s="18">
        <f t="shared" si="150"/>
        <v>139</v>
      </c>
      <c r="F897" s="18">
        <v>139</v>
      </c>
      <c r="G897" s="18"/>
      <c r="H897" s="18">
        <f t="shared" si="152"/>
        <v>141</v>
      </c>
      <c r="I897" s="18">
        <v>141</v>
      </c>
      <c r="J897" s="18"/>
    </row>
    <row r="898" spans="1:10" ht="45.75" customHeight="1" x14ac:dyDescent="0.2">
      <c r="A898" s="15" t="s">
        <v>22</v>
      </c>
      <c r="B898" s="15" t="s">
        <v>113</v>
      </c>
      <c r="C898" s="15" t="s">
        <v>18</v>
      </c>
      <c r="D898" s="15" t="s">
        <v>41</v>
      </c>
      <c r="E898" s="18">
        <f t="shared" si="150"/>
        <v>11128</v>
      </c>
      <c r="F898" s="18">
        <v>11128</v>
      </c>
      <c r="G898" s="18"/>
      <c r="H898" s="18">
        <f t="shared" si="152"/>
        <v>0</v>
      </c>
      <c r="I898" s="18"/>
      <c r="J898" s="18"/>
    </row>
    <row r="899" spans="1:10" ht="117.6" customHeight="1" x14ac:dyDescent="0.2">
      <c r="A899" s="37" t="s">
        <v>580</v>
      </c>
      <c r="B899" s="15" t="s">
        <v>114</v>
      </c>
      <c r="C899" s="15"/>
      <c r="D899" s="15"/>
      <c r="E899" s="18">
        <f t="shared" si="150"/>
        <v>2708</v>
      </c>
      <c r="F899" s="19">
        <f>F900</f>
        <v>2708</v>
      </c>
      <c r="G899" s="18">
        <f>G900</f>
        <v>0</v>
      </c>
      <c r="H899" s="18">
        <f t="shared" si="152"/>
        <v>2817</v>
      </c>
      <c r="I899" s="19">
        <f>I900</f>
        <v>2817</v>
      </c>
      <c r="J899" s="18">
        <f>J900</f>
        <v>0</v>
      </c>
    </row>
    <row r="900" spans="1:10" ht="192.75" customHeight="1" x14ac:dyDescent="0.2">
      <c r="A900" s="37" t="s">
        <v>25</v>
      </c>
      <c r="B900" s="15" t="s">
        <v>114</v>
      </c>
      <c r="C900" s="15" t="s">
        <v>15</v>
      </c>
      <c r="D900" s="15" t="s">
        <v>42</v>
      </c>
      <c r="E900" s="18">
        <f t="shared" si="150"/>
        <v>2708</v>
      </c>
      <c r="F900" s="18">
        <f>2080+628</f>
        <v>2708</v>
      </c>
      <c r="G900" s="18"/>
      <c r="H900" s="18">
        <f t="shared" si="152"/>
        <v>2817</v>
      </c>
      <c r="I900" s="18">
        <v>2817</v>
      </c>
      <c r="J900" s="18"/>
    </row>
    <row r="901" spans="1:10" ht="77.45" customHeight="1" x14ac:dyDescent="0.2">
      <c r="A901" s="37" t="s">
        <v>579</v>
      </c>
      <c r="B901" s="15" t="s">
        <v>115</v>
      </c>
      <c r="C901" s="15"/>
      <c r="D901" s="15"/>
      <c r="E901" s="18">
        <f t="shared" si="150"/>
        <v>3779</v>
      </c>
      <c r="F901" s="19">
        <f>F902+F903+F904</f>
        <v>3779</v>
      </c>
      <c r="G901" s="18">
        <f>G902+G903+G904</f>
        <v>0</v>
      </c>
      <c r="H901" s="18">
        <f t="shared" si="152"/>
        <v>3925</v>
      </c>
      <c r="I901" s="19">
        <f>I902+I903+I904</f>
        <v>3925</v>
      </c>
      <c r="J901" s="18">
        <f>J902+J903+J904</f>
        <v>0</v>
      </c>
    </row>
    <row r="902" spans="1:10" ht="191.25" customHeight="1" x14ac:dyDescent="0.2">
      <c r="A902" s="37" t="s">
        <v>25</v>
      </c>
      <c r="B902" s="15" t="s">
        <v>115</v>
      </c>
      <c r="C902" s="15" t="s">
        <v>15</v>
      </c>
      <c r="D902" s="15" t="s">
        <v>42</v>
      </c>
      <c r="E902" s="18">
        <f t="shared" si="150"/>
        <v>3689</v>
      </c>
      <c r="F902" s="18">
        <v>3689</v>
      </c>
      <c r="G902" s="18"/>
      <c r="H902" s="18">
        <f t="shared" si="152"/>
        <v>3835</v>
      </c>
      <c r="I902" s="18">
        <v>3835</v>
      </c>
      <c r="J902" s="18"/>
    </row>
    <row r="903" spans="1:10" ht="62.25" customHeight="1" x14ac:dyDescent="0.2">
      <c r="A903" s="15" t="s">
        <v>23</v>
      </c>
      <c r="B903" s="15" t="s">
        <v>115</v>
      </c>
      <c r="C903" s="15" t="s">
        <v>16</v>
      </c>
      <c r="D903" s="15" t="s">
        <v>42</v>
      </c>
      <c r="E903" s="18">
        <f t="shared" si="150"/>
        <v>71</v>
      </c>
      <c r="F903" s="18">
        <v>71</v>
      </c>
      <c r="G903" s="18"/>
      <c r="H903" s="18">
        <f t="shared" si="152"/>
        <v>71</v>
      </c>
      <c r="I903" s="18">
        <v>71</v>
      </c>
      <c r="J903" s="18"/>
    </row>
    <row r="904" spans="1:10" ht="42.75" customHeight="1" x14ac:dyDescent="0.2">
      <c r="A904" s="15" t="s">
        <v>22</v>
      </c>
      <c r="B904" s="15" t="s">
        <v>115</v>
      </c>
      <c r="C904" s="15" t="s">
        <v>18</v>
      </c>
      <c r="D904" s="15" t="s">
        <v>42</v>
      </c>
      <c r="E904" s="18">
        <f t="shared" si="150"/>
        <v>19</v>
      </c>
      <c r="F904" s="18">
        <v>19</v>
      </c>
      <c r="G904" s="18"/>
      <c r="H904" s="18">
        <f t="shared" si="152"/>
        <v>19</v>
      </c>
      <c r="I904" s="18">
        <v>19</v>
      </c>
      <c r="J904" s="18"/>
    </row>
    <row r="905" spans="1:10" ht="45" customHeight="1" x14ac:dyDescent="0.2">
      <c r="A905" s="15" t="s">
        <v>43</v>
      </c>
      <c r="B905" s="15" t="s">
        <v>116</v>
      </c>
      <c r="C905" s="15"/>
      <c r="D905" s="15"/>
      <c r="E905" s="18">
        <f t="shared" si="150"/>
        <v>5000</v>
      </c>
      <c r="F905" s="19">
        <f>SUM(F906:F906)</f>
        <v>5000</v>
      </c>
      <c r="G905" s="18">
        <f>SUM(G906:G906)</f>
        <v>0</v>
      </c>
      <c r="H905" s="18">
        <f t="shared" si="152"/>
        <v>5000</v>
      </c>
      <c r="I905" s="19">
        <f>SUM(I906:I906)</f>
        <v>5000</v>
      </c>
      <c r="J905" s="18">
        <f>SUM(J906:J906)</f>
        <v>0</v>
      </c>
    </row>
    <row r="906" spans="1:10" ht="38.25" customHeight="1" x14ac:dyDescent="0.2">
      <c r="A906" s="15" t="s">
        <v>22</v>
      </c>
      <c r="B906" s="15" t="s">
        <v>116</v>
      </c>
      <c r="C906" s="15" t="s">
        <v>18</v>
      </c>
      <c r="D906" s="15" t="s">
        <v>44</v>
      </c>
      <c r="E906" s="18">
        <f t="shared" ref="E906:E920" si="153">F906+G906</f>
        <v>5000</v>
      </c>
      <c r="F906" s="19">
        <f>3300+1700</f>
        <v>5000</v>
      </c>
      <c r="G906" s="18"/>
      <c r="H906" s="18">
        <f t="shared" si="152"/>
        <v>5000</v>
      </c>
      <c r="I906" s="19">
        <f>3300+1700</f>
        <v>5000</v>
      </c>
      <c r="J906" s="18"/>
    </row>
    <row r="907" spans="1:10" ht="42" customHeight="1" x14ac:dyDescent="0.2">
      <c r="A907" s="37" t="s">
        <v>49</v>
      </c>
      <c r="B907" s="15" t="s">
        <v>117</v>
      </c>
      <c r="C907" s="15"/>
      <c r="D907" s="15"/>
      <c r="E907" s="18">
        <f t="shared" si="153"/>
        <v>39376</v>
      </c>
      <c r="F907" s="19">
        <f>F908</f>
        <v>39376</v>
      </c>
      <c r="G907" s="18">
        <f>G908</f>
        <v>0</v>
      </c>
      <c r="H907" s="18">
        <f t="shared" si="152"/>
        <v>39334</v>
      </c>
      <c r="I907" s="19">
        <f>I908</f>
        <v>39334</v>
      </c>
      <c r="J907" s="18">
        <f>J908</f>
        <v>0</v>
      </c>
    </row>
    <row r="908" spans="1:10" ht="60.75" customHeight="1" x14ac:dyDescent="0.2">
      <c r="A908" s="15" t="s">
        <v>45</v>
      </c>
      <c r="B908" s="15" t="s">
        <v>117</v>
      </c>
      <c r="C908" s="15" t="s">
        <v>46</v>
      </c>
      <c r="D908" s="15" t="s">
        <v>47</v>
      </c>
      <c r="E908" s="18">
        <f t="shared" si="153"/>
        <v>39376</v>
      </c>
      <c r="F908" s="18">
        <f>39334+42</f>
        <v>39376</v>
      </c>
      <c r="G908" s="18"/>
      <c r="H908" s="18">
        <f t="shared" si="152"/>
        <v>39334</v>
      </c>
      <c r="I908" s="18">
        <v>39334</v>
      </c>
      <c r="J908" s="18"/>
    </row>
    <row r="909" spans="1:10" ht="80.45" customHeight="1" x14ac:dyDescent="0.2">
      <c r="A909" s="15" t="s">
        <v>55</v>
      </c>
      <c r="B909" s="15" t="s">
        <v>118</v>
      </c>
      <c r="C909" s="15"/>
      <c r="D909" s="15"/>
      <c r="E909" s="18">
        <f t="shared" si="153"/>
        <v>50342</v>
      </c>
      <c r="F909" s="19">
        <f>F910+F911+F912+F913</f>
        <v>50342</v>
      </c>
      <c r="G909" s="18">
        <f>SUM(G910:G913)</f>
        <v>0</v>
      </c>
      <c r="H909" s="18">
        <f t="shared" si="152"/>
        <v>51359</v>
      </c>
      <c r="I909" s="19">
        <f>I910+I911+I912+I913</f>
        <v>51359</v>
      </c>
      <c r="J909" s="18">
        <f>SUM(J910:J913)</f>
        <v>0</v>
      </c>
    </row>
    <row r="910" spans="1:10" ht="201.75" customHeight="1" x14ac:dyDescent="0.2">
      <c r="A910" s="37" t="s">
        <v>25</v>
      </c>
      <c r="B910" s="15" t="s">
        <v>118</v>
      </c>
      <c r="C910" s="15" t="s">
        <v>15</v>
      </c>
      <c r="D910" s="15" t="s">
        <v>1</v>
      </c>
      <c r="E910" s="18">
        <f t="shared" si="153"/>
        <v>33547</v>
      </c>
      <c r="F910" s="19">
        <f>22674+10873</f>
        <v>33547</v>
      </c>
      <c r="G910" s="18"/>
      <c r="H910" s="18">
        <f t="shared" si="152"/>
        <v>34454</v>
      </c>
      <c r="I910" s="19">
        <f>23581+10873</f>
        <v>34454</v>
      </c>
      <c r="J910" s="18"/>
    </row>
    <row r="911" spans="1:10" ht="194.25" customHeight="1" x14ac:dyDescent="0.2">
      <c r="A911" s="37" t="s">
        <v>25</v>
      </c>
      <c r="B911" s="15" t="s">
        <v>118</v>
      </c>
      <c r="C911" s="15" t="s">
        <v>15</v>
      </c>
      <c r="D911" s="15" t="s">
        <v>3</v>
      </c>
      <c r="E911" s="18">
        <f t="shared" si="153"/>
        <v>15852</v>
      </c>
      <c r="F911" s="18">
        <v>15852</v>
      </c>
      <c r="G911" s="18"/>
      <c r="H911" s="18">
        <f t="shared" si="152"/>
        <v>15852</v>
      </c>
      <c r="I911" s="18">
        <v>15852</v>
      </c>
      <c r="J911" s="18"/>
    </row>
    <row r="912" spans="1:10" ht="63.75" customHeight="1" x14ac:dyDescent="0.2">
      <c r="A912" s="37" t="s">
        <v>23</v>
      </c>
      <c r="B912" s="15" t="s">
        <v>118</v>
      </c>
      <c r="C912" s="15" t="s">
        <v>16</v>
      </c>
      <c r="D912" s="15" t="s">
        <v>1</v>
      </c>
      <c r="E912" s="18">
        <f t="shared" si="153"/>
        <v>554</v>
      </c>
      <c r="F912" s="19">
        <v>554</v>
      </c>
      <c r="G912" s="18"/>
      <c r="H912" s="18">
        <f t="shared" si="152"/>
        <v>661</v>
      </c>
      <c r="I912" s="19">
        <v>661</v>
      </c>
      <c r="J912" s="18"/>
    </row>
    <row r="913" spans="1:10" ht="69" customHeight="1" x14ac:dyDescent="0.2">
      <c r="A913" s="37" t="s">
        <v>23</v>
      </c>
      <c r="B913" s="15" t="s">
        <v>118</v>
      </c>
      <c r="C913" s="15" t="s">
        <v>16</v>
      </c>
      <c r="D913" s="15" t="s">
        <v>3</v>
      </c>
      <c r="E913" s="18">
        <f t="shared" si="153"/>
        <v>389</v>
      </c>
      <c r="F913" s="18">
        <v>389</v>
      </c>
      <c r="G913" s="18"/>
      <c r="H913" s="18">
        <f t="shared" si="152"/>
        <v>392</v>
      </c>
      <c r="I913" s="18">
        <v>392</v>
      </c>
      <c r="J913" s="18"/>
    </row>
    <row r="914" spans="1:10" ht="147" customHeight="1" x14ac:dyDescent="0.2">
      <c r="A914" s="15" t="s">
        <v>632</v>
      </c>
      <c r="B914" s="15" t="s">
        <v>631</v>
      </c>
      <c r="C914" s="15"/>
      <c r="D914" s="15"/>
      <c r="E914" s="18">
        <f t="shared" si="153"/>
        <v>353.3</v>
      </c>
      <c r="F914" s="19">
        <f>F915</f>
        <v>0</v>
      </c>
      <c r="G914" s="19">
        <f>G915</f>
        <v>353.3</v>
      </c>
      <c r="H914" s="18">
        <f t="shared" si="152"/>
        <v>17</v>
      </c>
      <c r="I914" s="19">
        <f>I915</f>
        <v>0</v>
      </c>
      <c r="J914" s="19">
        <f>J915</f>
        <v>17</v>
      </c>
    </row>
    <row r="915" spans="1:10" ht="62.45" customHeight="1" x14ac:dyDescent="0.2">
      <c r="A915" s="15" t="s">
        <v>23</v>
      </c>
      <c r="B915" s="15" t="s">
        <v>631</v>
      </c>
      <c r="C915" s="15" t="s">
        <v>16</v>
      </c>
      <c r="D915" s="15" t="s">
        <v>633</v>
      </c>
      <c r="E915" s="18">
        <f t="shared" si="153"/>
        <v>353.3</v>
      </c>
      <c r="F915" s="19"/>
      <c r="G915" s="18">
        <v>353.3</v>
      </c>
      <c r="H915" s="18">
        <f t="shared" si="152"/>
        <v>17</v>
      </c>
      <c r="I915" s="19"/>
      <c r="J915" s="18">
        <v>17</v>
      </c>
    </row>
    <row r="916" spans="1:10" ht="114.75" customHeight="1" x14ac:dyDescent="0.2">
      <c r="A916" s="15" t="s">
        <v>119</v>
      </c>
      <c r="B916" s="15" t="s">
        <v>120</v>
      </c>
      <c r="C916" s="15"/>
      <c r="D916" s="15"/>
      <c r="E916" s="18">
        <f t="shared" si="153"/>
        <v>1169</v>
      </c>
      <c r="F916" s="19">
        <f>F917</f>
        <v>0</v>
      </c>
      <c r="G916" s="19">
        <f>G917</f>
        <v>1169</v>
      </c>
      <c r="H916" s="18">
        <f t="shared" si="152"/>
        <v>1217</v>
      </c>
      <c r="I916" s="19">
        <f>I917</f>
        <v>0</v>
      </c>
      <c r="J916" s="19">
        <f>J917</f>
        <v>1217</v>
      </c>
    </row>
    <row r="917" spans="1:10" ht="195" customHeight="1" x14ac:dyDescent="0.2">
      <c r="A917" s="37" t="s">
        <v>25</v>
      </c>
      <c r="B917" s="15" t="s">
        <v>120</v>
      </c>
      <c r="C917" s="15" t="s">
        <v>15</v>
      </c>
      <c r="D917" s="15" t="s">
        <v>6</v>
      </c>
      <c r="E917" s="18">
        <f t="shared" si="153"/>
        <v>1169</v>
      </c>
      <c r="F917" s="19"/>
      <c r="G917" s="18">
        <v>1169</v>
      </c>
      <c r="H917" s="18">
        <f t="shared" si="152"/>
        <v>1217</v>
      </c>
      <c r="I917" s="19"/>
      <c r="J917" s="18">
        <v>1217</v>
      </c>
    </row>
    <row r="918" spans="1:10" ht="134.25" customHeight="1" x14ac:dyDescent="0.2">
      <c r="A918" s="15" t="s">
        <v>1013</v>
      </c>
      <c r="B918" s="15" t="s">
        <v>1014</v>
      </c>
      <c r="C918" s="15"/>
      <c r="D918" s="15"/>
      <c r="E918" s="18">
        <f t="shared" si="153"/>
        <v>8.6</v>
      </c>
      <c r="F918" s="19">
        <f>F919</f>
        <v>0</v>
      </c>
      <c r="G918" s="19">
        <f>G919</f>
        <v>8.6</v>
      </c>
      <c r="H918" s="18">
        <f t="shared" si="152"/>
        <v>8.6</v>
      </c>
      <c r="I918" s="19">
        <f>I919</f>
        <v>0</v>
      </c>
      <c r="J918" s="19">
        <f>J919</f>
        <v>8.6</v>
      </c>
    </row>
    <row r="919" spans="1:10" ht="171.75" customHeight="1" x14ac:dyDescent="0.2">
      <c r="A919" s="37" t="s">
        <v>25</v>
      </c>
      <c r="B919" s="15" t="s">
        <v>1014</v>
      </c>
      <c r="C919" s="15" t="s">
        <v>15</v>
      </c>
      <c r="D919" s="15" t="s">
        <v>7</v>
      </c>
      <c r="E919" s="18">
        <f t="shared" si="153"/>
        <v>8.6</v>
      </c>
      <c r="F919" s="19"/>
      <c r="G919" s="18">
        <v>8.6</v>
      </c>
      <c r="H919" s="18">
        <f t="shared" si="152"/>
        <v>8.6</v>
      </c>
      <c r="I919" s="19"/>
      <c r="J919" s="18">
        <v>8.6</v>
      </c>
    </row>
    <row r="920" spans="1:10" ht="18" customHeight="1" x14ac:dyDescent="0.2">
      <c r="A920" s="35" t="s">
        <v>12</v>
      </c>
      <c r="B920" s="11"/>
      <c r="C920" s="11"/>
      <c r="D920" s="11"/>
      <c r="E920" s="16">
        <f t="shared" si="153"/>
        <v>9311544.8999999985</v>
      </c>
      <c r="F920" s="16">
        <f>F13+F69+F230+F266+F350+F370+F626+F662+F671+F694+F724+F785+F828+F866+F878+F856+F873+F706</f>
        <v>3732026.8</v>
      </c>
      <c r="G920" s="16">
        <f>G13+G69+G230+G266+G350+G370+G626+G662+G671+G694+G724+G785+G828+G866+G878+G856+G873+G706</f>
        <v>5579518.0999999996</v>
      </c>
      <c r="H920" s="16">
        <f t="shared" si="152"/>
        <v>9407760.8000000007</v>
      </c>
      <c r="I920" s="16">
        <f>I13+I69+I230+I266+I350+I370+I626+I662+I671+I694+I724+I785+I828+I866+I878+I856+I873+I706</f>
        <v>3715466.8000000003</v>
      </c>
      <c r="J920" s="16">
        <f>J13+J69+J230+J266+J350+J370+J626+J662+J671+J694+J724+J785+J828+J866+J878+J856+J873+J706</f>
        <v>5692294</v>
      </c>
    </row>
    <row r="921" spans="1:10" x14ac:dyDescent="0.2">
      <c r="A921" s="13"/>
    </row>
    <row r="924" spans="1:10" x14ac:dyDescent="0.2">
      <c r="G924" s="65"/>
    </row>
  </sheetData>
  <mergeCells count="3">
    <mergeCell ref="A9:D9"/>
    <mergeCell ref="A6:H8"/>
    <mergeCell ref="C5:H5"/>
  </mergeCells>
  <pageMargins left="1.1417322834645669" right="0.6692913385826772" top="0.78740157480314965" bottom="0.78740157480314965" header="0" footer="0"/>
  <pageSetup paperSize="9" orientation="portrait" r:id="rId1"/>
  <headerFooter>
    <oddHeader>&amp;C&amp;"Times New Roman,обычный"&amp;12&amp;P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8"/>
  <sheetViews>
    <sheetView workbookViewId="0">
      <selection activeCell="G3" sqref="G3"/>
    </sheetView>
  </sheetViews>
  <sheetFormatPr defaultRowHeight="12.75" x14ac:dyDescent="0.2"/>
  <cols>
    <col min="1" max="1" width="33.42578125" customWidth="1"/>
    <col min="2" max="2" width="17.42578125" customWidth="1"/>
    <col min="3" max="3" width="11.5703125" customWidth="1"/>
    <col min="4" max="4" width="11.28515625" customWidth="1"/>
    <col min="5" max="5" width="11.5703125" customWidth="1"/>
    <col min="6" max="6" width="11.28515625" customWidth="1"/>
    <col min="7" max="7" width="11.7109375" customWidth="1"/>
    <col min="8" max="8" width="12.85546875" customWidth="1"/>
  </cols>
  <sheetData>
    <row r="1" spans="1:8" ht="66" x14ac:dyDescent="0.2">
      <c r="A1" s="5" t="s">
        <v>0</v>
      </c>
      <c r="B1" s="1" t="s">
        <v>13</v>
      </c>
      <c r="C1" s="1" t="s">
        <v>615</v>
      </c>
      <c r="D1" s="1" t="s">
        <v>616</v>
      </c>
      <c r="E1" s="1" t="s">
        <v>617</v>
      </c>
      <c r="F1" s="1" t="s">
        <v>694</v>
      </c>
      <c r="G1" s="4" t="s">
        <v>695</v>
      </c>
      <c r="H1" s="1" t="s">
        <v>696</v>
      </c>
    </row>
    <row r="2" spans="1:8" ht="99" x14ac:dyDescent="0.2">
      <c r="A2" s="5" t="s">
        <v>698</v>
      </c>
      <c r="B2" s="1" t="s">
        <v>121</v>
      </c>
      <c r="C2" s="2">
        <v>66936</v>
      </c>
      <c r="D2" s="2">
        <v>64658</v>
      </c>
      <c r="E2" s="2">
        <v>2278</v>
      </c>
      <c r="F2" s="2">
        <v>67015</v>
      </c>
      <c r="G2" s="2">
        <v>64658</v>
      </c>
      <c r="H2" s="2">
        <v>2357</v>
      </c>
    </row>
    <row r="3" spans="1:8" ht="66" x14ac:dyDescent="0.2">
      <c r="A3" s="6" t="s">
        <v>699</v>
      </c>
      <c r="B3" s="1" t="s">
        <v>239</v>
      </c>
      <c r="C3" s="2">
        <v>3817012</v>
      </c>
      <c r="D3" s="2">
        <v>1514672</v>
      </c>
      <c r="E3" s="2">
        <v>2302340</v>
      </c>
      <c r="F3" s="2">
        <v>3982147</v>
      </c>
      <c r="G3" s="3">
        <v>1486916</v>
      </c>
      <c r="H3" s="2">
        <v>2495231</v>
      </c>
    </row>
    <row r="4" spans="1:8" ht="82.5" x14ac:dyDescent="0.2">
      <c r="A4" s="5" t="s">
        <v>700</v>
      </c>
      <c r="B4" s="1" t="s">
        <v>82</v>
      </c>
      <c r="C4" s="2">
        <v>18934</v>
      </c>
      <c r="D4" s="2">
        <v>18934</v>
      </c>
      <c r="E4" s="2">
        <v>0</v>
      </c>
      <c r="F4" s="2">
        <v>18934</v>
      </c>
      <c r="G4" s="2">
        <v>18934</v>
      </c>
      <c r="H4" s="2">
        <v>0</v>
      </c>
    </row>
    <row r="5" spans="1:8" ht="82.5" x14ac:dyDescent="0.2">
      <c r="A5" s="5" t="s">
        <v>701</v>
      </c>
      <c r="B5" s="1" t="s">
        <v>51</v>
      </c>
      <c r="C5" s="2">
        <v>397520</v>
      </c>
      <c r="D5" s="2">
        <v>379160</v>
      </c>
      <c r="E5" s="2">
        <v>18360</v>
      </c>
      <c r="F5" s="2">
        <v>407680</v>
      </c>
      <c r="G5" s="2">
        <v>380176</v>
      </c>
      <c r="H5" s="2">
        <v>27504</v>
      </c>
    </row>
    <row r="6" spans="1:8" ht="66" x14ac:dyDescent="0.2">
      <c r="A6" s="5" t="s">
        <v>702</v>
      </c>
      <c r="B6" s="1" t="s">
        <v>332</v>
      </c>
      <c r="C6" s="2">
        <v>43737</v>
      </c>
      <c r="D6" s="2">
        <v>15789</v>
      </c>
      <c r="E6" s="2">
        <v>27948</v>
      </c>
      <c r="F6" s="2">
        <v>43737</v>
      </c>
      <c r="G6" s="3">
        <v>15789</v>
      </c>
      <c r="H6" s="3">
        <v>27948</v>
      </c>
    </row>
    <row r="7" spans="1:8" ht="82.5" x14ac:dyDescent="0.2">
      <c r="A7" s="6" t="s">
        <v>703</v>
      </c>
      <c r="B7" s="1" t="s">
        <v>368</v>
      </c>
      <c r="C7" s="2">
        <v>1096037</v>
      </c>
      <c r="D7" s="2">
        <v>41925</v>
      </c>
      <c r="E7" s="2">
        <v>1054112</v>
      </c>
      <c r="F7" s="2">
        <v>1136742</v>
      </c>
      <c r="G7" s="3">
        <v>41925</v>
      </c>
      <c r="H7" s="2">
        <v>1094817</v>
      </c>
    </row>
    <row r="8" spans="1:8" ht="82.5" x14ac:dyDescent="0.2">
      <c r="A8" s="5" t="s">
        <v>704</v>
      </c>
      <c r="B8" s="1" t="s">
        <v>217</v>
      </c>
      <c r="C8" s="2">
        <v>159916</v>
      </c>
      <c r="D8" s="2">
        <v>159916</v>
      </c>
      <c r="E8" s="2">
        <v>0</v>
      </c>
      <c r="F8" s="2">
        <v>159916</v>
      </c>
      <c r="G8" s="2">
        <v>159916</v>
      </c>
      <c r="H8" s="2">
        <v>0</v>
      </c>
    </row>
    <row r="9" spans="1:8" ht="132" x14ac:dyDescent="0.2">
      <c r="A9" s="5" t="s">
        <v>705</v>
      </c>
      <c r="B9" s="1" t="s">
        <v>340</v>
      </c>
      <c r="C9" s="2">
        <v>14721</v>
      </c>
      <c r="D9" s="2">
        <v>14721</v>
      </c>
      <c r="E9" s="2">
        <v>0</v>
      </c>
      <c r="F9" s="2">
        <v>14721</v>
      </c>
      <c r="G9" s="3">
        <v>14721</v>
      </c>
      <c r="H9" s="2">
        <v>0</v>
      </c>
    </row>
    <row r="10" spans="1:8" ht="148.5" x14ac:dyDescent="0.2">
      <c r="A10" s="5" t="s">
        <v>706</v>
      </c>
      <c r="B10" s="1" t="s">
        <v>147</v>
      </c>
      <c r="C10" s="2">
        <v>2356</v>
      </c>
      <c r="D10" s="2">
        <v>1872</v>
      </c>
      <c r="E10" s="2">
        <v>484</v>
      </c>
      <c r="F10" s="2">
        <v>2375</v>
      </c>
      <c r="G10" s="2">
        <v>1872</v>
      </c>
      <c r="H10" s="2">
        <v>503</v>
      </c>
    </row>
    <row r="11" spans="1:8" ht="82.5" x14ac:dyDescent="0.2">
      <c r="A11" s="5" t="s">
        <v>707</v>
      </c>
      <c r="B11" s="1" t="s">
        <v>107</v>
      </c>
      <c r="C11" s="2">
        <v>3099</v>
      </c>
      <c r="D11" s="2">
        <v>23</v>
      </c>
      <c r="E11" s="2">
        <v>3076</v>
      </c>
      <c r="F11" s="2">
        <v>3118</v>
      </c>
      <c r="G11" s="2">
        <v>23</v>
      </c>
      <c r="H11" s="2">
        <v>3095</v>
      </c>
    </row>
    <row r="12" spans="1:8" ht="99" x14ac:dyDescent="0.2">
      <c r="A12" s="1" t="s">
        <v>766</v>
      </c>
      <c r="B12" s="1" t="s">
        <v>767</v>
      </c>
      <c r="C12" s="2">
        <v>1933</v>
      </c>
      <c r="D12" s="2">
        <v>1933</v>
      </c>
      <c r="E12" s="2">
        <v>0</v>
      </c>
      <c r="F12" s="2">
        <v>1933</v>
      </c>
      <c r="G12" s="2">
        <v>1933</v>
      </c>
      <c r="H12" s="2">
        <v>0</v>
      </c>
    </row>
    <row r="13" spans="1:8" ht="82.5" x14ac:dyDescent="0.2">
      <c r="A13" s="5" t="s">
        <v>708</v>
      </c>
      <c r="B13" s="1" t="s">
        <v>159</v>
      </c>
      <c r="C13" s="2">
        <v>341865</v>
      </c>
      <c r="D13" s="2">
        <v>341586</v>
      </c>
      <c r="E13" s="2">
        <v>279</v>
      </c>
      <c r="F13" s="2">
        <v>341865</v>
      </c>
      <c r="G13" s="3">
        <v>341586</v>
      </c>
      <c r="H13" s="2">
        <v>279</v>
      </c>
    </row>
    <row r="14" spans="1:8" ht="115.5" x14ac:dyDescent="0.2">
      <c r="A14" s="5" t="s">
        <v>709</v>
      </c>
      <c r="B14" s="1" t="s">
        <v>197</v>
      </c>
      <c r="C14" s="2">
        <v>592336</v>
      </c>
      <c r="D14" s="2">
        <v>353194</v>
      </c>
      <c r="E14" s="2">
        <v>239142</v>
      </c>
      <c r="F14" s="2">
        <v>561812</v>
      </c>
      <c r="G14" s="3">
        <v>353194</v>
      </c>
      <c r="H14" s="2">
        <v>208618</v>
      </c>
    </row>
    <row r="15" spans="1:8" ht="115.5" x14ac:dyDescent="0.2">
      <c r="A15" s="5" t="s">
        <v>710</v>
      </c>
      <c r="B15" s="1" t="s">
        <v>347</v>
      </c>
      <c r="C15" s="2">
        <v>90576</v>
      </c>
      <c r="D15" s="2">
        <v>89376</v>
      </c>
      <c r="E15" s="2">
        <v>1200</v>
      </c>
      <c r="F15" s="2">
        <v>90856</v>
      </c>
      <c r="G15" s="3">
        <v>89376</v>
      </c>
      <c r="H15" s="2">
        <v>1480</v>
      </c>
    </row>
    <row r="16" spans="1:8" ht="99" x14ac:dyDescent="0.2">
      <c r="A16" s="1" t="s">
        <v>711</v>
      </c>
      <c r="B16" s="1" t="s">
        <v>568</v>
      </c>
      <c r="C16" s="2">
        <v>342</v>
      </c>
      <c r="D16" s="2">
        <v>342</v>
      </c>
      <c r="E16" s="2">
        <v>0</v>
      </c>
      <c r="F16" s="2">
        <v>342</v>
      </c>
      <c r="G16" s="3">
        <v>342</v>
      </c>
      <c r="H16" s="2">
        <v>0</v>
      </c>
    </row>
    <row r="17" spans="1:8" ht="115.5" x14ac:dyDescent="0.2">
      <c r="A17" s="5" t="s">
        <v>712</v>
      </c>
      <c r="B17" s="1" t="s">
        <v>154</v>
      </c>
      <c r="C17" s="2">
        <v>8940</v>
      </c>
      <c r="D17" s="2">
        <v>105</v>
      </c>
      <c r="E17" s="2">
        <v>8835</v>
      </c>
      <c r="F17" s="2">
        <v>9029</v>
      </c>
      <c r="G17" s="3">
        <v>105</v>
      </c>
      <c r="H17" s="2">
        <v>8924</v>
      </c>
    </row>
    <row r="18" spans="1:8" ht="99" x14ac:dyDescent="0.2">
      <c r="A18" s="1" t="s">
        <v>713</v>
      </c>
      <c r="B18" s="1" t="s">
        <v>618</v>
      </c>
      <c r="C18" s="2">
        <v>12068</v>
      </c>
      <c r="D18" s="2">
        <v>4333</v>
      </c>
      <c r="E18" s="2">
        <v>7735</v>
      </c>
      <c r="F18" s="2">
        <v>70118</v>
      </c>
      <c r="G18" s="2">
        <v>36881</v>
      </c>
      <c r="H18" s="2">
        <v>33237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14</vt:lpstr>
      <vt:lpstr>Лист1</vt:lpstr>
      <vt:lpstr>'Приложение 14'!Заголовки_для_печати</vt:lpstr>
      <vt:lpstr>'Приложение 14'!Область_печати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Метелёва</dc:creator>
  <dc:description>POI HSSF rep:2.31.0.138</dc:description>
  <cp:lastModifiedBy>user</cp:lastModifiedBy>
  <cp:lastPrinted>2021-03-26T12:05:59Z</cp:lastPrinted>
  <dcterms:created xsi:type="dcterms:W3CDTF">2013-11-13T16:11:47Z</dcterms:created>
  <dcterms:modified xsi:type="dcterms:W3CDTF">2021-03-26T12:06:33Z</dcterms:modified>
</cp:coreProperties>
</file>