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46 (26.03.2021)\465 О внесении изм. в бюджет\"/>
    </mc:Choice>
  </mc:AlternateContent>
  <xr:revisionPtr revIDLastSave="0" documentId="13_ncr:1_{72CA7F5E-E6D3-4EA1-967F-23BB66445FD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1" sheetId="8" r:id="rId1"/>
  </sheets>
  <definedNames>
    <definedName name="_xlnm._FilterDatabase" localSheetId="0" hidden="1">'2021'!$A$16:$WVI$157</definedName>
    <definedName name="_xlnm.Print_Titles" localSheetId="0">'2021'!$16:$16</definedName>
    <definedName name="_xlnm.Print_Area" localSheetId="0">'2021'!$A$1:$I$158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8" l="1"/>
  <c r="I156" i="8"/>
  <c r="I155" i="8" s="1"/>
  <c r="F155" i="8" s="1"/>
  <c r="H125" i="8"/>
  <c r="F128" i="8"/>
  <c r="F127" i="8"/>
  <c r="G126" i="8"/>
  <c r="G125" i="8" s="1"/>
  <c r="F123" i="8"/>
  <c r="F114" i="8"/>
  <c r="F113" i="8"/>
  <c r="G112" i="8"/>
  <c r="F112" i="8"/>
  <c r="G116" i="8"/>
  <c r="F110" i="8"/>
  <c r="F109" i="8"/>
  <c r="G104" i="8"/>
  <c r="F104" i="8" s="1"/>
  <c r="G95" i="8"/>
  <c r="F94" i="8"/>
  <c r="F75" i="8"/>
  <c r="F74" i="8"/>
  <c r="F73" i="8"/>
  <c r="G58" i="8"/>
  <c r="G57" i="8"/>
  <c r="F57" i="8" s="1"/>
  <c r="H47" i="8"/>
  <c r="H46" i="8" s="1"/>
  <c r="H45" i="8" s="1"/>
  <c r="H18" i="8" s="1"/>
  <c r="F122" i="8"/>
  <c r="F63" i="8"/>
  <c r="F137" i="8"/>
  <c r="G138" i="8"/>
  <c r="F138" i="8" s="1"/>
  <c r="G132" i="8"/>
  <c r="F132" i="8" s="1"/>
  <c r="G124" i="8"/>
  <c r="F124" i="8" s="1"/>
  <c r="F116" i="8"/>
  <c r="F108" i="8"/>
  <c r="F107" i="8"/>
  <c r="F106" i="8"/>
  <c r="F105" i="8"/>
  <c r="G111" i="8"/>
  <c r="F111" i="8" s="1"/>
  <c r="G101" i="8"/>
  <c r="F95" i="8"/>
  <c r="G91" i="8"/>
  <c r="G90" i="8"/>
  <c r="F90" i="8" s="1"/>
  <c r="H79" i="8"/>
  <c r="H78" i="8" s="1"/>
  <c r="G79" i="8"/>
  <c r="G78" i="8" s="1"/>
  <c r="F82" i="8"/>
  <c r="F68" i="8"/>
  <c r="F69" i="8"/>
  <c r="G70" i="8"/>
  <c r="F70" i="8" s="1"/>
  <c r="G67" i="8"/>
  <c r="G64" i="8"/>
  <c r="F64" i="8" s="1"/>
  <c r="G62" i="8"/>
  <c r="F62" i="8" s="1"/>
  <c r="F58" i="8"/>
  <c r="H56" i="8"/>
  <c r="F56" i="8" s="1"/>
  <c r="G52" i="8"/>
  <c r="F53" i="8"/>
  <c r="G47" i="8"/>
  <c r="F47" i="8" s="1"/>
  <c r="G48" i="8"/>
  <c r="F44" i="8"/>
  <c r="F40" i="8"/>
  <c r="G39" i="8"/>
  <c r="F39" i="8" s="1"/>
  <c r="F32" i="8"/>
  <c r="F33" i="8"/>
  <c r="F34" i="8"/>
  <c r="G26" i="8"/>
  <c r="F26" i="8" s="1"/>
  <c r="G25" i="8"/>
  <c r="F25" i="8" s="1"/>
  <c r="F27" i="8"/>
  <c r="F22" i="8"/>
  <c r="G21" i="8"/>
  <c r="F21" i="8" s="1"/>
  <c r="F156" i="8"/>
  <c r="F152" i="8"/>
  <c r="H151" i="8"/>
  <c r="F151" i="8" s="1"/>
  <c r="F149" i="8"/>
  <c r="G148" i="8"/>
  <c r="F148" i="8" s="1"/>
  <c r="F145" i="8"/>
  <c r="G144" i="8"/>
  <c r="F144" i="8" s="1"/>
  <c r="F143" i="8"/>
  <c r="F142" i="8"/>
  <c r="G141" i="8"/>
  <c r="F141" i="8" s="1"/>
  <c r="F136" i="8"/>
  <c r="F133" i="8"/>
  <c r="H131" i="8"/>
  <c r="H130" i="8" s="1"/>
  <c r="F129" i="8"/>
  <c r="F121" i="8"/>
  <c r="F120" i="8"/>
  <c r="H119" i="8"/>
  <c r="G119" i="8"/>
  <c r="F117" i="8"/>
  <c r="G115" i="8"/>
  <c r="F115" i="8" s="1"/>
  <c r="F103" i="8"/>
  <c r="G102" i="8"/>
  <c r="F102" i="8" s="1"/>
  <c r="F101" i="8"/>
  <c r="F100" i="8"/>
  <c r="F99" i="8"/>
  <c r="H98" i="8"/>
  <c r="F98" i="8" s="1"/>
  <c r="F97" i="8"/>
  <c r="F93" i="8"/>
  <c r="F92" i="8"/>
  <c r="F91" i="8"/>
  <c r="F89" i="8"/>
  <c r="F88" i="8"/>
  <c r="F87" i="8"/>
  <c r="F86" i="8"/>
  <c r="F85" i="8"/>
  <c r="H84" i="8"/>
  <c r="F81" i="8"/>
  <c r="F80" i="8"/>
  <c r="G77" i="8"/>
  <c r="F77" i="8" s="1"/>
  <c r="F72" i="8"/>
  <c r="H71" i="8"/>
  <c r="H65" i="8" s="1"/>
  <c r="F67" i="8"/>
  <c r="G61" i="8"/>
  <c r="F61" i="8" s="1"/>
  <c r="F59" i="8"/>
  <c r="F55" i="8"/>
  <c r="G54" i="8"/>
  <c r="F54" i="8" s="1"/>
  <c r="I52" i="8"/>
  <c r="G43" i="8"/>
  <c r="F43" i="8" s="1"/>
  <c r="F37" i="8"/>
  <c r="G36" i="8"/>
  <c r="F36" i="8" s="1"/>
  <c r="F31" i="8"/>
  <c r="G30" i="8"/>
  <c r="F30" i="8" s="1"/>
  <c r="G29" i="8"/>
  <c r="F29" i="8" s="1"/>
  <c r="G46" i="8" l="1"/>
  <c r="G45" i="8" s="1"/>
  <c r="F45" i="8" s="1"/>
  <c r="H118" i="8"/>
  <c r="G135" i="8"/>
  <c r="F135" i="8" s="1"/>
  <c r="G96" i="8"/>
  <c r="F126" i="8"/>
  <c r="H51" i="8"/>
  <c r="H50" i="8" s="1"/>
  <c r="F52" i="8"/>
  <c r="G24" i="8"/>
  <c r="F24" i="8" s="1"/>
  <c r="G66" i="8"/>
  <c r="F66" i="8" s="1"/>
  <c r="G84" i="8"/>
  <c r="F119" i="8"/>
  <c r="F125" i="8"/>
  <c r="F48" i="8"/>
  <c r="I51" i="8"/>
  <c r="I50" i="8" s="1"/>
  <c r="I49" i="8" s="1"/>
  <c r="I17" i="8" s="1"/>
  <c r="G60" i="8"/>
  <c r="F60" i="8" s="1"/>
  <c r="G71" i="8"/>
  <c r="F71" i="8" s="1"/>
  <c r="G140" i="8"/>
  <c r="F140" i="8" s="1"/>
  <c r="F79" i="8"/>
  <c r="F78" i="8" s="1"/>
  <c r="H150" i="8"/>
  <c r="F150" i="8" s="1"/>
  <c r="G20" i="8"/>
  <c r="G131" i="8"/>
  <c r="F131" i="8" s="1"/>
  <c r="G51" i="8"/>
  <c r="G28" i="8"/>
  <c r="F28" i="8" s="1"/>
  <c r="G38" i="8"/>
  <c r="F38" i="8" s="1"/>
  <c r="G42" i="8"/>
  <c r="G134" i="8"/>
  <c r="F134" i="8" s="1"/>
  <c r="I154" i="8"/>
  <c r="F154" i="8" s="1"/>
  <c r="G147" i="8"/>
  <c r="G35" i="8"/>
  <c r="F35" i="8" s="1"/>
  <c r="F46" i="8"/>
  <c r="H96" i="8"/>
  <c r="H83" i="8" s="1"/>
  <c r="F84" i="8" l="1"/>
  <c r="G83" i="8"/>
  <c r="I153" i="8"/>
  <c r="F153" i="8" s="1"/>
  <c r="G118" i="8"/>
  <c r="F118" i="8" s="1"/>
  <c r="H146" i="8"/>
  <c r="F51" i="8"/>
  <c r="G65" i="8"/>
  <c r="F65" i="8" s="1"/>
  <c r="G139" i="8"/>
  <c r="F139" i="8" s="1"/>
  <c r="F20" i="8"/>
  <c r="G19" i="8"/>
  <c r="F19" i="8" s="1"/>
  <c r="G23" i="8"/>
  <c r="F23" i="8" s="1"/>
  <c r="G130" i="8"/>
  <c r="F130" i="8" s="1"/>
  <c r="H49" i="8"/>
  <c r="H17" i="8" s="1"/>
  <c r="H157" i="8" s="1"/>
  <c r="F83" i="8"/>
  <c r="G50" i="8"/>
  <c r="F50" i="8" s="1"/>
  <c r="G41" i="8"/>
  <c r="F41" i="8" s="1"/>
  <c r="F42" i="8"/>
  <c r="F147" i="8"/>
  <c r="G146" i="8"/>
  <c r="F96" i="8"/>
  <c r="F146" i="8" l="1"/>
  <c r="I157" i="8"/>
  <c r="G18" i="8"/>
  <c r="F18" i="8" s="1"/>
  <c r="G49" i="8"/>
  <c r="G17" i="8" l="1"/>
  <c r="F17" i="8" s="1"/>
  <c r="F49" i="8"/>
  <c r="G157" i="8" l="1"/>
  <c r="F157" i="8" s="1"/>
</calcChain>
</file>

<file path=xl/sharedStrings.xml><?xml version="1.0" encoding="utf-8"?>
<sst xmlns="http://schemas.openxmlformats.org/spreadsheetml/2006/main" count="424" uniqueCount="187">
  <si>
    <t>Расходы</t>
  </si>
  <si>
    <t>по объектам жизнеобеспечения и социально - культурного назначения</t>
  </si>
  <si>
    <t xml:space="preserve">Старооскольского городского округа </t>
  </si>
  <si>
    <t>Бюджетная классификация</t>
  </si>
  <si>
    <t>Наименование   отрасли и объекта</t>
  </si>
  <si>
    <t>в том числе:</t>
  </si>
  <si>
    <t>раз- дел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</si>
  <si>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</si>
  <si>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</si>
  <si>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</si>
  <si>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</si>
  <si>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</si>
  <si>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Капитальное строительство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</si>
  <si>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</si>
  <si>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</si>
  <si>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</si>
  <si>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</si>
  <si>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</si>
  <si>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</si>
  <si>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</si>
  <si>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</si>
  <si>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</si>
  <si>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</si>
  <si>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</si>
  <si>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</si>
  <si>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</si>
  <si>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</si>
  <si>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</si>
  <si>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</si>
  <si>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 xml:space="preserve"> Капитальный ремонт</t>
  </si>
  <si>
    <t>1330244300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</si>
  <si>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</si>
  <si>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</si>
  <si>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</si>
  <si>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</si>
  <si>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</si>
  <si>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</si>
  <si>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1100</t>
  </si>
  <si>
    <t>Физическая культура и спорт</t>
  </si>
  <si>
    <t>1102</t>
  </si>
  <si>
    <t>Массовый спорт</t>
  </si>
  <si>
    <t>Благоустройство дворовых территорий многоквартирных жилых домов, общественных и иных территорий г. Старый Оскол</t>
  </si>
  <si>
    <t>0220372120</t>
  </si>
  <si>
    <t>Капитальный ремонт и ремонт автомобильных дорог общего пользования населенных пунктов</t>
  </si>
  <si>
    <t xml:space="preserve">2021 год - всего расходов  </t>
  </si>
  <si>
    <t>02203S2120</t>
  </si>
  <si>
    <t>0800</t>
  </si>
  <si>
    <t>Культура, кинематография</t>
  </si>
  <si>
    <t>0801</t>
  </si>
  <si>
    <t>Культура</t>
  </si>
  <si>
    <t>04302S2120</t>
  </si>
  <si>
    <t>0430272120</t>
  </si>
  <si>
    <t>171F255550</t>
  </si>
  <si>
    <t>133R1R0001</t>
  </si>
  <si>
    <t>02103S2120</t>
  </si>
  <si>
    <t>0210372120</t>
  </si>
  <si>
    <t>0632471520</t>
  </si>
  <si>
    <t>0804</t>
  </si>
  <si>
    <t xml:space="preserve">Другие вопросы в области культуры, кинематографии </t>
  </si>
  <si>
    <t>1330272140</t>
  </si>
  <si>
    <t>0502</t>
  </si>
  <si>
    <t>Коммунальное хозяйство</t>
  </si>
  <si>
    <t>средства Фондов</t>
  </si>
  <si>
    <t>13302S2140</t>
  </si>
  <si>
    <t>Строительство физкультурно-оздоровительного комплекса МАУ СШОР "Золотые перчатки" в  г. Старый Оскол</t>
  </si>
  <si>
    <t>на капитальные вложения и проведение капитальных ремонтов на 2021 год</t>
  </si>
  <si>
    <t>Газоснабжение</t>
  </si>
  <si>
    <t>Другие вопросы в области национальной экономики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</si>
  <si>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</si>
  <si>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</si>
  <si>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тыс.рублей</t>
  </si>
  <si>
    <t>Государственная экспертиза сметной документации, оформление исходно-разрешительной документации</t>
  </si>
  <si>
    <t>1240144100</t>
  </si>
  <si>
    <t>Электроснабжение, ПИР</t>
  </si>
  <si>
    <t>Государственная экспертиза сметной документации</t>
  </si>
  <si>
    <t>0900</t>
  </si>
  <si>
    <t>Здравоохранение</t>
  </si>
  <si>
    <t>0901</t>
  </si>
  <si>
    <t>Стационарная медицинская помощь</t>
  </si>
  <si>
    <t>Горбольница № 2. Корпус "Г"</t>
  </si>
  <si>
    <t>0720244100</t>
  </si>
  <si>
    <t xml:space="preserve"> Государственная экспертиза сметной документации</t>
  </si>
  <si>
    <t>1410424200</t>
  </si>
  <si>
    <t>0412</t>
  </si>
  <si>
    <t>1220624200</t>
  </si>
  <si>
    <t>0210324200</t>
  </si>
  <si>
    <t>МБДОУ "Детский сад № 16 "Ивушка", ул. Ватутина, 90</t>
  </si>
  <si>
    <t>0220324200</t>
  </si>
  <si>
    <t>0707</t>
  </si>
  <si>
    <t>Молодежная политика</t>
  </si>
  <si>
    <t>0330324200</t>
  </si>
  <si>
    <t>МАУ "Центр молодёжных инициатив" (здание кинотеатра "Быль", м-н Жукова, 38)</t>
  </si>
  <si>
    <t>0440124200</t>
  </si>
  <si>
    <t>0430224200</t>
  </si>
  <si>
    <t>Капитальный ремонт МАУК "Центр декоративно-прикладного творчества", м-н Рудничный, 24</t>
  </si>
  <si>
    <t>0720224200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</si>
  <si>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</si>
  <si>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</si>
  <si>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</si>
  <si>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</si>
  <si>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</si>
  <si>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III.  Департамент имущественных и земельных отношений администрации Старооскольского городского округа</t>
  </si>
  <si>
    <t>0520470820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</si>
  <si>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</si>
  <si>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IV.  Администрация Старооскольского городского округа</t>
  </si>
  <si>
    <t>1240409505</t>
  </si>
  <si>
    <t>Всего</t>
  </si>
  <si>
    <t>МБОУ "Основная общеобразовательная школа № 8",  ул. Пролетарская, № 72а</t>
  </si>
  <si>
    <t>МБДОУ "Детский сад №15 "Дюймовочка", м-н Горняк, д. 23</t>
  </si>
  <si>
    <t>МБДОУ "Детский сад  № 66 "Журавушка", м-н Углы, 21</t>
  </si>
  <si>
    <t>Государственная экспертиза сметной документации, оформление исходно-разрешительной документации, техническое присоединение</t>
  </si>
  <si>
    <t>0600</t>
  </si>
  <si>
    <t>Охрана окружающей среды</t>
  </si>
  <si>
    <t>0603</t>
  </si>
  <si>
    <t xml:space="preserve">Охрана объектов растительного и животного мира и среды их обитания
</t>
  </si>
  <si>
    <t>12401S3760</t>
  </si>
  <si>
    <t>Капитальный ремонт гидротехнических сооружений (ПСД)</t>
  </si>
  <si>
    <t>1240173760</t>
  </si>
  <si>
    <t>1220644100</t>
  </si>
  <si>
    <t>Благоустройство территорий городского округа</t>
  </si>
  <si>
    <t>1240124200</t>
  </si>
  <si>
    <t>ОАНО  "Православная гимназия во имя Святого Благоверного Великого князя Александра Невского № 38", м-н Звездный, 23</t>
  </si>
  <si>
    <t>МАОУ "Образовательный комплекс "Лицей № 3" имени С.П. Угаровой", м-н Интернациональный, 1</t>
  </si>
  <si>
    <t>Административное здание, ул. Ленина, 45</t>
  </si>
  <si>
    <t>Административное здание, ул. Ленина, 46/17</t>
  </si>
  <si>
    <t>Строительство скейт-парка, благоустройство рекреационной зоны в м-не Зеленый Лог, район ручья Рудка</t>
  </si>
  <si>
    <t xml:space="preserve">Строительство тротуаров </t>
  </si>
  <si>
    <t>МБДОУ "Детский сад № 7  "Лесная поляна", ул. Титова, д. № 8</t>
  </si>
  <si>
    <t>0220344100</t>
  </si>
  <si>
    <t>МБДОУ "Детский сад № 72 "Акварель",  м-н Лесной, 20</t>
  </si>
  <si>
    <t>МБОУ "Средняя общеобразовательная школа № 28 с углубленным изучением отдельных предметов имени А.А. Угарова", мкр. Макаренко, 36 А</t>
  </si>
  <si>
    <t>Капитальный ремонт сетей водоснабжения  и ливневой канализации Старооскольского городского округа</t>
  </si>
  <si>
    <t>МБУ СШ  "Спартак", м-н Горняк, 22а</t>
  </si>
  <si>
    <t>1210324200</t>
  </si>
  <si>
    <t>Капитальный ремонт жилых помещений, находящихся в муниципальной собственности</t>
  </si>
  <si>
    <t>1220425900</t>
  </si>
  <si>
    <t>Реконструкция очистных сооружений канализации Старооскольского городского округа</t>
  </si>
  <si>
    <t>Приобретение жилых помещений в муниципальную собственность</t>
  </si>
  <si>
    <t>Строительство спортзала МБОУ "Основная общеобразовательная Котовская школа", с. Котово,                  ул. Котовского, 11</t>
  </si>
  <si>
    <t>МБОУ "Основная общеобразовательная школа № 15",        м-н Молодогвардеец, д. 15</t>
  </si>
  <si>
    <t>Объект культурного наследия "Аптека Турминского",                ул. Ленина, 3</t>
  </si>
  <si>
    <t>Организация мест захоронения (новое кладбище),                    с. Каплино Старооскольского городского округа</t>
  </si>
  <si>
    <t>072P551390</t>
  </si>
  <si>
    <t>МАУ "СШОР № 1" (стадион "Труд", ул. Ленина, 132А)</t>
  </si>
  <si>
    <t>0703</t>
  </si>
  <si>
    <t>Дополнительное образование детей</t>
  </si>
  <si>
    <t>0230424200</t>
  </si>
  <si>
    <t>0430244100</t>
  </si>
  <si>
    <t>Административное здание, ул. Ленина, 82</t>
  </si>
  <si>
    <t>МКУК «Шаталовский КДЦ», с. Шаталовка,  ул. Центральная, д. 26</t>
  </si>
  <si>
    <t>Строительство светофорных объектов</t>
  </si>
  <si>
    <t>13301S0120</t>
  </si>
  <si>
    <t>02203S0120</t>
  </si>
  <si>
    <t>02103S0120</t>
  </si>
  <si>
    <t>12206S0120</t>
  </si>
  <si>
    <t>Капитальный  ремонт и ремонт дворовых территорий многоквартирных домов, проездов к дворовым территориям многоквартирных домов населенных пунктов</t>
  </si>
  <si>
    <t>13302S0120</t>
  </si>
  <si>
    <t xml:space="preserve"> Государственная экспертиза сметной документации, оформление исходно-разрешительной документации</t>
  </si>
  <si>
    <t>Благоустройство территории Старооскольского городского округа</t>
  </si>
  <si>
    <t>МБОУ «Тереховская ООШ», Старооскольский район, с. Терехово, ул. Парковая, д. 3.</t>
  </si>
  <si>
    <t>МБОУ "Роговатовская СОШ с УИОП", с. Роговатое, ул. Владимира Ленина, д.1</t>
  </si>
  <si>
    <t>1330444300</t>
  </si>
  <si>
    <t>13304S0120</t>
  </si>
  <si>
    <t>МБОУ "Основная общеобразовательная Потуданская школа", с. Потудань, ул. Придорожная, д.1</t>
  </si>
  <si>
    <t>МБДОУ ДС № 33 "Снежанка", г. Старый Оскол, м-н Парковый, д. 28д</t>
  </si>
  <si>
    <r>
      <t xml:space="preserve">МБОУ "Основная общеобразовательная Курская </t>
    </r>
    <r>
      <rPr>
        <sz val="13"/>
        <color theme="1"/>
        <rFont val="Times New Roman"/>
        <family val="1"/>
        <charset val="204"/>
      </rPr>
      <t>школа</t>
    </r>
    <r>
      <rPr>
        <sz val="13"/>
        <rFont val="Times New Roman"/>
        <family val="1"/>
        <charset val="204"/>
      </rPr>
      <t>", с. Лапыгино, ул. Центральная, д.101</t>
    </r>
  </si>
  <si>
    <t xml:space="preserve">Капитальный ремонт сетей наружного освещения </t>
  </si>
  <si>
    <t>12401S0120</t>
  </si>
  <si>
    <t>0520922200</t>
  </si>
  <si>
    <t>1330144100</t>
  </si>
  <si>
    <t>1220671320</t>
  </si>
  <si>
    <t>Благоустройство общественных территорий</t>
  </si>
  <si>
    <t>МБОУ "Детский сад № 45 "Росинка", м-н Олимпийский, 26</t>
  </si>
  <si>
    <t>МБОУ "Средняя общеобразовательная школа №30", м-н Королёва, д.17</t>
  </si>
  <si>
    <t>МБОУ "Начальная общеобразовательная школа  №31", м-н Солнечный, д. 22</t>
  </si>
  <si>
    <t>МБУ ДО "ЦД(Ю)ТТ № 2", м-н Жукова, 19А</t>
  </si>
  <si>
    <t>0440372120</t>
  </si>
  <si>
    <t>Капитальный ремонт братской могилы с. Шаталовка Старооскольского городского округа</t>
  </si>
  <si>
    <t>04401S2220</t>
  </si>
  <si>
    <t>0440172220</t>
  </si>
  <si>
    <t>МАОУ "Средняя общеобразовательная школа № 40", мкр. Восточный, 51</t>
  </si>
  <si>
    <t>Строительство центров баскетбола (стритбола)</t>
  </si>
  <si>
    <t>1220671480</t>
  </si>
  <si>
    <t>Проектирование общественных территорий</t>
  </si>
  <si>
    <t xml:space="preserve">                                                                                                          Приложение 12</t>
  </si>
  <si>
    <t>Благоустройство  сельских территорий</t>
  </si>
  <si>
    <t xml:space="preserve">         от 26 марта 2021 г.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</si>
</sst>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4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13">
    <xf numFmtId="0" fontId="0" fillId="0" borderId="0" xfId="0"/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0" fillId="0" borderId="0" xfId="0" applyFont="1" applyFill="1"/>
    <xf numFmtId="0" fontId="0" fillId="0" borderId="0" xfId="0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3" fillId="0" borderId="0" xfId="0" applyFont="1" applyFill="1" applyAlignment="1">
      <alignment horizontal="center"/>
    </xf>
    <xf numFmtId="0" fontId="12" fillId="0" borderId="0" xfId="0" applyFont="1" applyFill="1"/>
    <xf numFmtId="49" fontId="4" fillId="0" borderId="0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0" fontId="8" fillId="0" borderId="1" xfId="1" applyFont="1" applyFill="1" applyBorder="1"/>
    <xf numFmtId="0" fontId="12" fillId="0" borderId="1" xfId="0" applyFont="1" applyFill="1" applyBorder="1"/>
    <xf numFmtId="0" fontId="11" fillId="0" borderId="1" xfId="0" applyFont="1" applyFill="1" applyBorder="1"/>
    <xf numFmtId="0" fontId="3" fillId="0" borderId="0" xfId="0" applyFont="1" applyFill="1" applyAlignment="1">
      <alignment horizontal="left"/>
    </xf>
    <xf numFmtId="164" fontId="5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15" fillId="0" borderId="0" xfId="0" applyFont="1" applyFill="1"/>
    <xf numFmtId="0" fontId="16" fillId="0" borderId="0" xfId="0" applyFont="1" applyFill="1"/>
    <xf numFmtId="0" fontId="4" fillId="0" borderId="7" xfId="0" applyFont="1" applyFill="1" applyBorder="1" applyAlignment="1">
      <alignment horizontal="right"/>
    </xf>
    <xf numFmtId="0" fontId="3" fillId="0" borderId="1" xfId="0" applyFont="1" applyFill="1" applyBorder="1"/>
    <xf numFmtId="49" fontId="5" fillId="0" borderId="1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49" fontId="7" fillId="0" borderId="1" xfId="1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5" fillId="0" borderId="1" xfId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164" fontId="18" fillId="0" borderId="1" xfId="0" applyNumberFormat="1" applyFont="1" applyFill="1" applyBorder="1"/>
    <xf numFmtId="164" fontId="17" fillId="0" borderId="1" xfId="0" applyNumberFormat="1" applyFont="1" applyFill="1" applyBorder="1"/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0" xfId="0" applyFont="1" applyFill="1"/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S157"/>
  <sheetViews>
    <sheetView tabSelected="1" topLeftCell="B1" zoomScale="90" zoomScaleNormal="90" workbookViewId="0">
      <selection activeCell="F4" sqref="F4:I4"/>
    </sheetView>
  </sheetViews>
  <sheetFormatPr defaultRowHeight="15.75" x14ac:dyDescent="0.25"/>
  <cols>
    <col min="1" max="1" width="3.875" style="2" hidden="1" customWidth="1"/>
    <col min="2" max="2" width="6" style="1" customWidth="1"/>
    <col min="3" max="3" width="12.625" style="1" customWidth="1"/>
    <col min="4" max="4" width="6.625" style="1" customWidth="1"/>
    <col min="5" max="5" width="52.25" style="17" customWidth="1"/>
    <col min="6" max="6" width="12" style="9" customWidth="1"/>
    <col min="7" max="7" width="10.5" style="9" customWidth="1"/>
    <col min="8" max="8" width="11.125" style="9" customWidth="1"/>
    <col min="9" max="9" width="10.125" style="26" customWidth="1"/>
    <col min="10" max="238" width="9" style="2"/>
    <col min="239" max="239" width="0" style="2" hidden="1" customWidth="1"/>
    <col min="240" max="240" width="6.625" style="2" customWidth="1"/>
    <col min="241" max="241" width="12.875" style="2" customWidth="1"/>
    <col min="242" max="242" width="6.625" style="2" customWidth="1"/>
    <col min="243" max="243" width="51.375" style="2" customWidth="1"/>
    <col min="244" max="244" width="11.375" style="2" customWidth="1"/>
    <col min="245" max="245" width="11.625" style="2" customWidth="1"/>
    <col min="246" max="246" width="11" style="2" customWidth="1"/>
    <col min="247" max="247" width="9.75" style="2" customWidth="1"/>
    <col min="248" max="257" width="0" style="2" hidden="1" customWidth="1"/>
    <col min="258" max="494" width="9" style="2"/>
    <col min="495" max="495" width="0" style="2" hidden="1" customWidth="1"/>
    <col min="496" max="496" width="6.625" style="2" customWidth="1"/>
    <col min="497" max="497" width="12.875" style="2" customWidth="1"/>
    <col min="498" max="498" width="6.625" style="2" customWidth="1"/>
    <col min="499" max="499" width="51.375" style="2" customWidth="1"/>
    <col min="500" max="500" width="11.375" style="2" customWidth="1"/>
    <col min="501" max="501" width="11.625" style="2" customWidth="1"/>
    <col min="502" max="502" width="11" style="2" customWidth="1"/>
    <col min="503" max="503" width="9.75" style="2" customWidth="1"/>
    <col min="504" max="513" width="0" style="2" hidden="1" customWidth="1"/>
    <col min="514" max="750" width="9" style="2"/>
    <col min="751" max="751" width="0" style="2" hidden="1" customWidth="1"/>
    <col min="752" max="752" width="6.625" style="2" customWidth="1"/>
    <col min="753" max="753" width="12.875" style="2" customWidth="1"/>
    <col min="754" max="754" width="6.625" style="2" customWidth="1"/>
    <col min="755" max="755" width="51.375" style="2" customWidth="1"/>
    <col min="756" max="756" width="11.375" style="2" customWidth="1"/>
    <col min="757" max="757" width="11.625" style="2" customWidth="1"/>
    <col min="758" max="758" width="11" style="2" customWidth="1"/>
    <col min="759" max="759" width="9.75" style="2" customWidth="1"/>
    <col min="760" max="769" width="0" style="2" hidden="1" customWidth="1"/>
    <col min="770" max="1006" width="9" style="2"/>
    <col min="1007" max="1007" width="0" style="2" hidden="1" customWidth="1"/>
    <col min="1008" max="1008" width="6.625" style="2" customWidth="1"/>
    <col min="1009" max="1009" width="12.875" style="2" customWidth="1"/>
    <col min="1010" max="1010" width="6.625" style="2" customWidth="1"/>
    <col min="1011" max="1011" width="51.375" style="2" customWidth="1"/>
    <col min="1012" max="1012" width="11.375" style="2" customWidth="1"/>
    <col min="1013" max="1013" width="11.625" style="2" customWidth="1"/>
    <col min="1014" max="1014" width="11" style="2" customWidth="1"/>
    <col min="1015" max="1015" width="9.75" style="2" customWidth="1"/>
    <col min="1016" max="1025" width="0" style="2" hidden="1" customWidth="1"/>
    <col min="1026" max="1262" width="9" style="2"/>
    <col min="1263" max="1263" width="0" style="2" hidden="1" customWidth="1"/>
    <col min="1264" max="1264" width="6.625" style="2" customWidth="1"/>
    <col min="1265" max="1265" width="12.875" style="2" customWidth="1"/>
    <col min="1266" max="1266" width="6.625" style="2" customWidth="1"/>
    <col min="1267" max="1267" width="51.375" style="2" customWidth="1"/>
    <col min="1268" max="1268" width="11.375" style="2" customWidth="1"/>
    <col min="1269" max="1269" width="11.625" style="2" customWidth="1"/>
    <col min="1270" max="1270" width="11" style="2" customWidth="1"/>
    <col min="1271" max="1271" width="9.75" style="2" customWidth="1"/>
    <col min="1272" max="1281" width="0" style="2" hidden="1" customWidth="1"/>
    <col min="1282" max="1518" width="9" style="2"/>
    <col min="1519" max="1519" width="0" style="2" hidden="1" customWidth="1"/>
    <col min="1520" max="1520" width="6.625" style="2" customWidth="1"/>
    <col min="1521" max="1521" width="12.875" style="2" customWidth="1"/>
    <col min="1522" max="1522" width="6.625" style="2" customWidth="1"/>
    <col min="1523" max="1523" width="51.375" style="2" customWidth="1"/>
    <col min="1524" max="1524" width="11.375" style="2" customWidth="1"/>
    <col min="1525" max="1525" width="11.625" style="2" customWidth="1"/>
    <col min="1526" max="1526" width="11" style="2" customWidth="1"/>
    <col min="1527" max="1527" width="9.75" style="2" customWidth="1"/>
    <col min="1528" max="1537" width="0" style="2" hidden="1" customWidth="1"/>
    <col min="1538" max="1774" width="9" style="2"/>
    <col min="1775" max="1775" width="0" style="2" hidden="1" customWidth="1"/>
    <col min="1776" max="1776" width="6.625" style="2" customWidth="1"/>
    <col min="1777" max="1777" width="12.875" style="2" customWidth="1"/>
    <col min="1778" max="1778" width="6.625" style="2" customWidth="1"/>
    <col min="1779" max="1779" width="51.375" style="2" customWidth="1"/>
    <col min="1780" max="1780" width="11.375" style="2" customWidth="1"/>
    <col min="1781" max="1781" width="11.625" style="2" customWidth="1"/>
    <col min="1782" max="1782" width="11" style="2" customWidth="1"/>
    <col min="1783" max="1783" width="9.75" style="2" customWidth="1"/>
    <col min="1784" max="1793" width="0" style="2" hidden="1" customWidth="1"/>
    <col min="1794" max="2030" width="9" style="2"/>
    <col min="2031" max="2031" width="0" style="2" hidden="1" customWidth="1"/>
    <col min="2032" max="2032" width="6.625" style="2" customWidth="1"/>
    <col min="2033" max="2033" width="12.875" style="2" customWidth="1"/>
    <col min="2034" max="2034" width="6.625" style="2" customWidth="1"/>
    <col min="2035" max="2035" width="51.375" style="2" customWidth="1"/>
    <col min="2036" max="2036" width="11.375" style="2" customWidth="1"/>
    <col min="2037" max="2037" width="11.625" style="2" customWidth="1"/>
    <col min="2038" max="2038" width="11" style="2" customWidth="1"/>
    <col min="2039" max="2039" width="9.75" style="2" customWidth="1"/>
    <col min="2040" max="2049" width="0" style="2" hidden="1" customWidth="1"/>
    <col min="2050" max="2286" width="9" style="2"/>
    <col min="2287" max="2287" width="0" style="2" hidden="1" customWidth="1"/>
    <col min="2288" max="2288" width="6.625" style="2" customWidth="1"/>
    <col min="2289" max="2289" width="12.875" style="2" customWidth="1"/>
    <col min="2290" max="2290" width="6.625" style="2" customWidth="1"/>
    <col min="2291" max="2291" width="51.375" style="2" customWidth="1"/>
    <col min="2292" max="2292" width="11.375" style="2" customWidth="1"/>
    <col min="2293" max="2293" width="11.625" style="2" customWidth="1"/>
    <col min="2294" max="2294" width="11" style="2" customWidth="1"/>
    <col min="2295" max="2295" width="9.75" style="2" customWidth="1"/>
    <col min="2296" max="2305" width="0" style="2" hidden="1" customWidth="1"/>
    <col min="2306" max="2542" width="9" style="2"/>
    <col min="2543" max="2543" width="0" style="2" hidden="1" customWidth="1"/>
    <col min="2544" max="2544" width="6.625" style="2" customWidth="1"/>
    <col min="2545" max="2545" width="12.875" style="2" customWidth="1"/>
    <col min="2546" max="2546" width="6.625" style="2" customWidth="1"/>
    <col min="2547" max="2547" width="51.375" style="2" customWidth="1"/>
    <col min="2548" max="2548" width="11.375" style="2" customWidth="1"/>
    <col min="2549" max="2549" width="11.625" style="2" customWidth="1"/>
    <col min="2550" max="2550" width="11" style="2" customWidth="1"/>
    <col min="2551" max="2551" width="9.75" style="2" customWidth="1"/>
    <col min="2552" max="2561" width="0" style="2" hidden="1" customWidth="1"/>
    <col min="2562" max="2798" width="9" style="2"/>
    <col min="2799" max="2799" width="0" style="2" hidden="1" customWidth="1"/>
    <col min="2800" max="2800" width="6.625" style="2" customWidth="1"/>
    <col min="2801" max="2801" width="12.875" style="2" customWidth="1"/>
    <col min="2802" max="2802" width="6.625" style="2" customWidth="1"/>
    <col min="2803" max="2803" width="51.375" style="2" customWidth="1"/>
    <col min="2804" max="2804" width="11.375" style="2" customWidth="1"/>
    <col min="2805" max="2805" width="11.625" style="2" customWidth="1"/>
    <col min="2806" max="2806" width="11" style="2" customWidth="1"/>
    <col min="2807" max="2807" width="9.75" style="2" customWidth="1"/>
    <col min="2808" max="2817" width="0" style="2" hidden="1" customWidth="1"/>
    <col min="2818" max="3054" width="9" style="2"/>
    <col min="3055" max="3055" width="0" style="2" hidden="1" customWidth="1"/>
    <col min="3056" max="3056" width="6.625" style="2" customWidth="1"/>
    <col min="3057" max="3057" width="12.875" style="2" customWidth="1"/>
    <col min="3058" max="3058" width="6.625" style="2" customWidth="1"/>
    <col min="3059" max="3059" width="51.375" style="2" customWidth="1"/>
    <col min="3060" max="3060" width="11.375" style="2" customWidth="1"/>
    <col min="3061" max="3061" width="11.625" style="2" customWidth="1"/>
    <col min="3062" max="3062" width="11" style="2" customWidth="1"/>
    <col min="3063" max="3063" width="9.75" style="2" customWidth="1"/>
    <col min="3064" max="3073" width="0" style="2" hidden="1" customWidth="1"/>
    <col min="3074" max="3310" width="9" style="2"/>
    <col min="3311" max="3311" width="0" style="2" hidden="1" customWidth="1"/>
    <col min="3312" max="3312" width="6.625" style="2" customWidth="1"/>
    <col min="3313" max="3313" width="12.875" style="2" customWidth="1"/>
    <col min="3314" max="3314" width="6.625" style="2" customWidth="1"/>
    <col min="3315" max="3315" width="51.375" style="2" customWidth="1"/>
    <col min="3316" max="3316" width="11.375" style="2" customWidth="1"/>
    <col min="3317" max="3317" width="11.625" style="2" customWidth="1"/>
    <col min="3318" max="3318" width="11" style="2" customWidth="1"/>
    <col min="3319" max="3319" width="9.75" style="2" customWidth="1"/>
    <col min="3320" max="3329" width="0" style="2" hidden="1" customWidth="1"/>
    <col min="3330" max="3566" width="9" style="2"/>
    <col min="3567" max="3567" width="0" style="2" hidden="1" customWidth="1"/>
    <col min="3568" max="3568" width="6.625" style="2" customWidth="1"/>
    <col min="3569" max="3569" width="12.875" style="2" customWidth="1"/>
    <col min="3570" max="3570" width="6.625" style="2" customWidth="1"/>
    <col min="3571" max="3571" width="51.375" style="2" customWidth="1"/>
    <col min="3572" max="3572" width="11.375" style="2" customWidth="1"/>
    <col min="3573" max="3573" width="11.625" style="2" customWidth="1"/>
    <col min="3574" max="3574" width="11" style="2" customWidth="1"/>
    <col min="3575" max="3575" width="9.75" style="2" customWidth="1"/>
    <col min="3576" max="3585" width="0" style="2" hidden="1" customWidth="1"/>
    <col min="3586" max="3822" width="9" style="2"/>
    <col min="3823" max="3823" width="0" style="2" hidden="1" customWidth="1"/>
    <col min="3824" max="3824" width="6.625" style="2" customWidth="1"/>
    <col min="3825" max="3825" width="12.875" style="2" customWidth="1"/>
    <col min="3826" max="3826" width="6.625" style="2" customWidth="1"/>
    <col min="3827" max="3827" width="51.375" style="2" customWidth="1"/>
    <col min="3828" max="3828" width="11.375" style="2" customWidth="1"/>
    <col min="3829" max="3829" width="11.625" style="2" customWidth="1"/>
    <col min="3830" max="3830" width="11" style="2" customWidth="1"/>
    <col min="3831" max="3831" width="9.75" style="2" customWidth="1"/>
    <col min="3832" max="3841" width="0" style="2" hidden="1" customWidth="1"/>
    <col min="3842" max="4078" width="9" style="2"/>
    <col min="4079" max="4079" width="0" style="2" hidden="1" customWidth="1"/>
    <col min="4080" max="4080" width="6.625" style="2" customWidth="1"/>
    <col min="4081" max="4081" width="12.875" style="2" customWidth="1"/>
    <col min="4082" max="4082" width="6.625" style="2" customWidth="1"/>
    <col min="4083" max="4083" width="51.375" style="2" customWidth="1"/>
    <col min="4084" max="4084" width="11.375" style="2" customWidth="1"/>
    <col min="4085" max="4085" width="11.625" style="2" customWidth="1"/>
    <col min="4086" max="4086" width="11" style="2" customWidth="1"/>
    <col min="4087" max="4087" width="9.75" style="2" customWidth="1"/>
    <col min="4088" max="4097" width="0" style="2" hidden="1" customWidth="1"/>
    <col min="4098" max="4334" width="9" style="2"/>
    <col min="4335" max="4335" width="0" style="2" hidden="1" customWidth="1"/>
    <col min="4336" max="4336" width="6.625" style="2" customWidth="1"/>
    <col min="4337" max="4337" width="12.875" style="2" customWidth="1"/>
    <col min="4338" max="4338" width="6.625" style="2" customWidth="1"/>
    <col min="4339" max="4339" width="51.375" style="2" customWidth="1"/>
    <col min="4340" max="4340" width="11.375" style="2" customWidth="1"/>
    <col min="4341" max="4341" width="11.625" style="2" customWidth="1"/>
    <col min="4342" max="4342" width="11" style="2" customWidth="1"/>
    <col min="4343" max="4343" width="9.75" style="2" customWidth="1"/>
    <col min="4344" max="4353" width="0" style="2" hidden="1" customWidth="1"/>
    <col min="4354" max="4590" width="9" style="2"/>
    <col min="4591" max="4591" width="0" style="2" hidden="1" customWidth="1"/>
    <col min="4592" max="4592" width="6.625" style="2" customWidth="1"/>
    <col min="4593" max="4593" width="12.875" style="2" customWidth="1"/>
    <col min="4594" max="4594" width="6.625" style="2" customWidth="1"/>
    <col min="4595" max="4595" width="51.375" style="2" customWidth="1"/>
    <col min="4596" max="4596" width="11.375" style="2" customWidth="1"/>
    <col min="4597" max="4597" width="11.625" style="2" customWidth="1"/>
    <col min="4598" max="4598" width="11" style="2" customWidth="1"/>
    <col min="4599" max="4599" width="9.75" style="2" customWidth="1"/>
    <col min="4600" max="4609" width="0" style="2" hidden="1" customWidth="1"/>
    <col min="4610" max="4846" width="9" style="2"/>
    <col min="4847" max="4847" width="0" style="2" hidden="1" customWidth="1"/>
    <col min="4848" max="4848" width="6.625" style="2" customWidth="1"/>
    <col min="4849" max="4849" width="12.875" style="2" customWidth="1"/>
    <col min="4850" max="4850" width="6.625" style="2" customWidth="1"/>
    <col min="4851" max="4851" width="51.375" style="2" customWidth="1"/>
    <col min="4852" max="4852" width="11.375" style="2" customWidth="1"/>
    <col min="4853" max="4853" width="11.625" style="2" customWidth="1"/>
    <col min="4854" max="4854" width="11" style="2" customWidth="1"/>
    <col min="4855" max="4855" width="9.75" style="2" customWidth="1"/>
    <col min="4856" max="4865" width="0" style="2" hidden="1" customWidth="1"/>
    <col min="4866" max="5102" width="9" style="2"/>
    <col min="5103" max="5103" width="0" style="2" hidden="1" customWidth="1"/>
    <col min="5104" max="5104" width="6.625" style="2" customWidth="1"/>
    <col min="5105" max="5105" width="12.875" style="2" customWidth="1"/>
    <col min="5106" max="5106" width="6.625" style="2" customWidth="1"/>
    <col min="5107" max="5107" width="51.375" style="2" customWidth="1"/>
    <col min="5108" max="5108" width="11.375" style="2" customWidth="1"/>
    <col min="5109" max="5109" width="11.625" style="2" customWidth="1"/>
    <col min="5110" max="5110" width="11" style="2" customWidth="1"/>
    <col min="5111" max="5111" width="9.75" style="2" customWidth="1"/>
    <col min="5112" max="5121" width="0" style="2" hidden="1" customWidth="1"/>
    <col min="5122" max="5358" width="9" style="2"/>
    <col min="5359" max="5359" width="0" style="2" hidden="1" customWidth="1"/>
    <col min="5360" max="5360" width="6.625" style="2" customWidth="1"/>
    <col min="5361" max="5361" width="12.875" style="2" customWidth="1"/>
    <col min="5362" max="5362" width="6.625" style="2" customWidth="1"/>
    <col min="5363" max="5363" width="51.375" style="2" customWidth="1"/>
    <col min="5364" max="5364" width="11.375" style="2" customWidth="1"/>
    <col min="5365" max="5365" width="11.625" style="2" customWidth="1"/>
    <col min="5366" max="5366" width="11" style="2" customWidth="1"/>
    <col min="5367" max="5367" width="9.75" style="2" customWidth="1"/>
    <col min="5368" max="5377" width="0" style="2" hidden="1" customWidth="1"/>
    <col min="5378" max="5614" width="9" style="2"/>
    <col min="5615" max="5615" width="0" style="2" hidden="1" customWidth="1"/>
    <col min="5616" max="5616" width="6.625" style="2" customWidth="1"/>
    <col min="5617" max="5617" width="12.875" style="2" customWidth="1"/>
    <col min="5618" max="5618" width="6.625" style="2" customWidth="1"/>
    <col min="5619" max="5619" width="51.375" style="2" customWidth="1"/>
    <col min="5620" max="5620" width="11.375" style="2" customWidth="1"/>
    <col min="5621" max="5621" width="11.625" style="2" customWidth="1"/>
    <col min="5622" max="5622" width="11" style="2" customWidth="1"/>
    <col min="5623" max="5623" width="9.75" style="2" customWidth="1"/>
    <col min="5624" max="5633" width="0" style="2" hidden="1" customWidth="1"/>
    <col min="5634" max="5870" width="9" style="2"/>
    <col min="5871" max="5871" width="0" style="2" hidden="1" customWidth="1"/>
    <col min="5872" max="5872" width="6.625" style="2" customWidth="1"/>
    <col min="5873" max="5873" width="12.875" style="2" customWidth="1"/>
    <col min="5874" max="5874" width="6.625" style="2" customWidth="1"/>
    <col min="5875" max="5875" width="51.375" style="2" customWidth="1"/>
    <col min="5876" max="5876" width="11.375" style="2" customWidth="1"/>
    <col min="5877" max="5877" width="11.625" style="2" customWidth="1"/>
    <col min="5878" max="5878" width="11" style="2" customWidth="1"/>
    <col min="5879" max="5879" width="9.75" style="2" customWidth="1"/>
    <col min="5880" max="5889" width="0" style="2" hidden="1" customWidth="1"/>
    <col min="5890" max="6126" width="9" style="2"/>
    <col min="6127" max="6127" width="0" style="2" hidden="1" customWidth="1"/>
    <col min="6128" max="6128" width="6.625" style="2" customWidth="1"/>
    <col min="6129" max="6129" width="12.875" style="2" customWidth="1"/>
    <col min="6130" max="6130" width="6.625" style="2" customWidth="1"/>
    <col min="6131" max="6131" width="51.375" style="2" customWidth="1"/>
    <col min="6132" max="6132" width="11.375" style="2" customWidth="1"/>
    <col min="6133" max="6133" width="11.625" style="2" customWidth="1"/>
    <col min="6134" max="6134" width="11" style="2" customWidth="1"/>
    <col min="6135" max="6135" width="9.75" style="2" customWidth="1"/>
    <col min="6136" max="6145" width="0" style="2" hidden="1" customWidth="1"/>
    <col min="6146" max="6382" width="9" style="2"/>
    <col min="6383" max="6383" width="0" style="2" hidden="1" customWidth="1"/>
    <col min="6384" max="6384" width="6.625" style="2" customWidth="1"/>
    <col min="6385" max="6385" width="12.875" style="2" customWidth="1"/>
    <col min="6386" max="6386" width="6.625" style="2" customWidth="1"/>
    <col min="6387" max="6387" width="51.375" style="2" customWidth="1"/>
    <col min="6388" max="6388" width="11.375" style="2" customWidth="1"/>
    <col min="6389" max="6389" width="11.625" style="2" customWidth="1"/>
    <col min="6390" max="6390" width="11" style="2" customWidth="1"/>
    <col min="6391" max="6391" width="9.75" style="2" customWidth="1"/>
    <col min="6392" max="6401" width="0" style="2" hidden="1" customWidth="1"/>
    <col min="6402" max="6638" width="9" style="2"/>
    <col min="6639" max="6639" width="0" style="2" hidden="1" customWidth="1"/>
    <col min="6640" max="6640" width="6.625" style="2" customWidth="1"/>
    <col min="6641" max="6641" width="12.875" style="2" customWidth="1"/>
    <col min="6642" max="6642" width="6.625" style="2" customWidth="1"/>
    <col min="6643" max="6643" width="51.375" style="2" customWidth="1"/>
    <col min="6644" max="6644" width="11.375" style="2" customWidth="1"/>
    <col min="6645" max="6645" width="11.625" style="2" customWidth="1"/>
    <col min="6646" max="6646" width="11" style="2" customWidth="1"/>
    <col min="6647" max="6647" width="9.75" style="2" customWidth="1"/>
    <col min="6648" max="6657" width="0" style="2" hidden="1" customWidth="1"/>
    <col min="6658" max="6894" width="9" style="2"/>
    <col min="6895" max="6895" width="0" style="2" hidden="1" customWidth="1"/>
    <col min="6896" max="6896" width="6.625" style="2" customWidth="1"/>
    <col min="6897" max="6897" width="12.875" style="2" customWidth="1"/>
    <col min="6898" max="6898" width="6.625" style="2" customWidth="1"/>
    <col min="6899" max="6899" width="51.375" style="2" customWidth="1"/>
    <col min="6900" max="6900" width="11.375" style="2" customWidth="1"/>
    <col min="6901" max="6901" width="11.625" style="2" customWidth="1"/>
    <col min="6902" max="6902" width="11" style="2" customWidth="1"/>
    <col min="6903" max="6903" width="9.75" style="2" customWidth="1"/>
    <col min="6904" max="6913" width="0" style="2" hidden="1" customWidth="1"/>
    <col min="6914" max="7150" width="9" style="2"/>
    <col min="7151" max="7151" width="0" style="2" hidden="1" customWidth="1"/>
    <col min="7152" max="7152" width="6.625" style="2" customWidth="1"/>
    <col min="7153" max="7153" width="12.875" style="2" customWidth="1"/>
    <col min="7154" max="7154" width="6.625" style="2" customWidth="1"/>
    <col min="7155" max="7155" width="51.375" style="2" customWidth="1"/>
    <col min="7156" max="7156" width="11.375" style="2" customWidth="1"/>
    <col min="7157" max="7157" width="11.625" style="2" customWidth="1"/>
    <col min="7158" max="7158" width="11" style="2" customWidth="1"/>
    <col min="7159" max="7159" width="9.75" style="2" customWidth="1"/>
    <col min="7160" max="7169" width="0" style="2" hidden="1" customWidth="1"/>
    <col min="7170" max="7406" width="9" style="2"/>
    <col min="7407" max="7407" width="0" style="2" hidden="1" customWidth="1"/>
    <col min="7408" max="7408" width="6.625" style="2" customWidth="1"/>
    <col min="7409" max="7409" width="12.875" style="2" customWidth="1"/>
    <col min="7410" max="7410" width="6.625" style="2" customWidth="1"/>
    <col min="7411" max="7411" width="51.375" style="2" customWidth="1"/>
    <col min="7412" max="7412" width="11.375" style="2" customWidth="1"/>
    <col min="7413" max="7413" width="11.625" style="2" customWidth="1"/>
    <col min="7414" max="7414" width="11" style="2" customWidth="1"/>
    <col min="7415" max="7415" width="9.75" style="2" customWidth="1"/>
    <col min="7416" max="7425" width="0" style="2" hidden="1" customWidth="1"/>
    <col min="7426" max="7662" width="9" style="2"/>
    <col min="7663" max="7663" width="0" style="2" hidden="1" customWidth="1"/>
    <col min="7664" max="7664" width="6.625" style="2" customWidth="1"/>
    <col min="7665" max="7665" width="12.875" style="2" customWidth="1"/>
    <col min="7666" max="7666" width="6.625" style="2" customWidth="1"/>
    <col min="7667" max="7667" width="51.375" style="2" customWidth="1"/>
    <col min="7668" max="7668" width="11.375" style="2" customWidth="1"/>
    <col min="7669" max="7669" width="11.625" style="2" customWidth="1"/>
    <col min="7670" max="7670" width="11" style="2" customWidth="1"/>
    <col min="7671" max="7671" width="9.75" style="2" customWidth="1"/>
    <col min="7672" max="7681" width="0" style="2" hidden="1" customWidth="1"/>
    <col min="7682" max="7918" width="9" style="2"/>
    <col min="7919" max="7919" width="0" style="2" hidden="1" customWidth="1"/>
    <col min="7920" max="7920" width="6.625" style="2" customWidth="1"/>
    <col min="7921" max="7921" width="12.875" style="2" customWidth="1"/>
    <col min="7922" max="7922" width="6.625" style="2" customWidth="1"/>
    <col min="7923" max="7923" width="51.375" style="2" customWidth="1"/>
    <col min="7924" max="7924" width="11.375" style="2" customWidth="1"/>
    <col min="7925" max="7925" width="11.625" style="2" customWidth="1"/>
    <col min="7926" max="7926" width="11" style="2" customWidth="1"/>
    <col min="7927" max="7927" width="9.75" style="2" customWidth="1"/>
    <col min="7928" max="7937" width="0" style="2" hidden="1" customWidth="1"/>
    <col min="7938" max="8174" width="9" style="2"/>
    <col min="8175" max="8175" width="0" style="2" hidden="1" customWidth="1"/>
    <col min="8176" max="8176" width="6.625" style="2" customWidth="1"/>
    <col min="8177" max="8177" width="12.875" style="2" customWidth="1"/>
    <col min="8178" max="8178" width="6.625" style="2" customWidth="1"/>
    <col min="8179" max="8179" width="51.375" style="2" customWidth="1"/>
    <col min="8180" max="8180" width="11.375" style="2" customWidth="1"/>
    <col min="8181" max="8181" width="11.625" style="2" customWidth="1"/>
    <col min="8182" max="8182" width="11" style="2" customWidth="1"/>
    <col min="8183" max="8183" width="9.75" style="2" customWidth="1"/>
    <col min="8184" max="8193" width="0" style="2" hidden="1" customWidth="1"/>
    <col min="8194" max="8430" width="9" style="2"/>
    <col min="8431" max="8431" width="0" style="2" hidden="1" customWidth="1"/>
    <col min="8432" max="8432" width="6.625" style="2" customWidth="1"/>
    <col min="8433" max="8433" width="12.875" style="2" customWidth="1"/>
    <col min="8434" max="8434" width="6.625" style="2" customWidth="1"/>
    <col min="8435" max="8435" width="51.375" style="2" customWidth="1"/>
    <col min="8436" max="8436" width="11.375" style="2" customWidth="1"/>
    <col min="8437" max="8437" width="11.625" style="2" customWidth="1"/>
    <col min="8438" max="8438" width="11" style="2" customWidth="1"/>
    <col min="8439" max="8439" width="9.75" style="2" customWidth="1"/>
    <col min="8440" max="8449" width="0" style="2" hidden="1" customWidth="1"/>
    <col min="8450" max="8686" width="9" style="2"/>
    <col min="8687" max="8687" width="0" style="2" hidden="1" customWidth="1"/>
    <col min="8688" max="8688" width="6.625" style="2" customWidth="1"/>
    <col min="8689" max="8689" width="12.875" style="2" customWidth="1"/>
    <col min="8690" max="8690" width="6.625" style="2" customWidth="1"/>
    <col min="8691" max="8691" width="51.375" style="2" customWidth="1"/>
    <col min="8692" max="8692" width="11.375" style="2" customWidth="1"/>
    <col min="8693" max="8693" width="11.625" style="2" customWidth="1"/>
    <col min="8694" max="8694" width="11" style="2" customWidth="1"/>
    <col min="8695" max="8695" width="9.75" style="2" customWidth="1"/>
    <col min="8696" max="8705" width="0" style="2" hidden="1" customWidth="1"/>
    <col min="8706" max="8942" width="9" style="2"/>
    <col min="8943" max="8943" width="0" style="2" hidden="1" customWidth="1"/>
    <col min="8944" max="8944" width="6.625" style="2" customWidth="1"/>
    <col min="8945" max="8945" width="12.875" style="2" customWidth="1"/>
    <col min="8946" max="8946" width="6.625" style="2" customWidth="1"/>
    <col min="8947" max="8947" width="51.375" style="2" customWidth="1"/>
    <col min="8948" max="8948" width="11.375" style="2" customWidth="1"/>
    <col min="8949" max="8949" width="11.625" style="2" customWidth="1"/>
    <col min="8950" max="8950" width="11" style="2" customWidth="1"/>
    <col min="8951" max="8951" width="9.75" style="2" customWidth="1"/>
    <col min="8952" max="8961" width="0" style="2" hidden="1" customWidth="1"/>
    <col min="8962" max="9198" width="9" style="2"/>
    <col min="9199" max="9199" width="0" style="2" hidden="1" customWidth="1"/>
    <col min="9200" max="9200" width="6.625" style="2" customWidth="1"/>
    <col min="9201" max="9201" width="12.875" style="2" customWidth="1"/>
    <col min="9202" max="9202" width="6.625" style="2" customWidth="1"/>
    <col min="9203" max="9203" width="51.375" style="2" customWidth="1"/>
    <col min="9204" max="9204" width="11.375" style="2" customWidth="1"/>
    <col min="9205" max="9205" width="11.625" style="2" customWidth="1"/>
    <col min="9206" max="9206" width="11" style="2" customWidth="1"/>
    <col min="9207" max="9207" width="9.75" style="2" customWidth="1"/>
    <col min="9208" max="9217" width="0" style="2" hidden="1" customWidth="1"/>
    <col min="9218" max="9454" width="9" style="2"/>
    <col min="9455" max="9455" width="0" style="2" hidden="1" customWidth="1"/>
    <col min="9456" max="9456" width="6.625" style="2" customWidth="1"/>
    <col min="9457" max="9457" width="12.875" style="2" customWidth="1"/>
    <col min="9458" max="9458" width="6.625" style="2" customWidth="1"/>
    <col min="9459" max="9459" width="51.375" style="2" customWidth="1"/>
    <col min="9460" max="9460" width="11.375" style="2" customWidth="1"/>
    <col min="9461" max="9461" width="11.625" style="2" customWidth="1"/>
    <col min="9462" max="9462" width="11" style="2" customWidth="1"/>
    <col min="9463" max="9463" width="9.75" style="2" customWidth="1"/>
    <col min="9464" max="9473" width="0" style="2" hidden="1" customWidth="1"/>
    <col min="9474" max="9710" width="9" style="2"/>
    <col min="9711" max="9711" width="0" style="2" hidden="1" customWidth="1"/>
    <col min="9712" max="9712" width="6.625" style="2" customWidth="1"/>
    <col min="9713" max="9713" width="12.875" style="2" customWidth="1"/>
    <col min="9714" max="9714" width="6.625" style="2" customWidth="1"/>
    <col min="9715" max="9715" width="51.375" style="2" customWidth="1"/>
    <col min="9716" max="9716" width="11.375" style="2" customWidth="1"/>
    <col min="9717" max="9717" width="11.625" style="2" customWidth="1"/>
    <col min="9718" max="9718" width="11" style="2" customWidth="1"/>
    <col min="9719" max="9719" width="9.75" style="2" customWidth="1"/>
    <col min="9720" max="9729" width="0" style="2" hidden="1" customWidth="1"/>
    <col min="9730" max="9966" width="9" style="2"/>
    <col min="9967" max="9967" width="0" style="2" hidden="1" customWidth="1"/>
    <col min="9968" max="9968" width="6.625" style="2" customWidth="1"/>
    <col min="9969" max="9969" width="12.875" style="2" customWidth="1"/>
    <col min="9970" max="9970" width="6.625" style="2" customWidth="1"/>
    <col min="9971" max="9971" width="51.375" style="2" customWidth="1"/>
    <col min="9972" max="9972" width="11.375" style="2" customWidth="1"/>
    <col min="9973" max="9973" width="11.625" style="2" customWidth="1"/>
    <col min="9974" max="9974" width="11" style="2" customWidth="1"/>
    <col min="9975" max="9975" width="9.75" style="2" customWidth="1"/>
    <col min="9976" max="9985" width="0" style="2" hidden="1" customWidth="1"/>
    <col min="9986" max="10222" width="9" style="2"/>
    <col min="10223" max="10223" width="0" style="2" hidden="1" customWidth="1"/>
    <col min="10224" max="10224" width="6.625" style="2" customWidth="1"/>
    <col min="10225" max="10225" width="12.875" style="2" customWidth="1"/>
    <col min="10226" max="10226" width="6.625" style="2" customWidth="1"/>
    <col min="10227" max="10227" width="51.375" style="2" customWidth="1"/>
    <col min="10228" max="10228" width="11.375" style="2" customWidth="1"/>
    <col min="10229" max="10229" width="11.625" style="2" customWidth="1"/>
    <col min="10230" max="10230" width="11" style="2" customWidth="1"/>
    <col min="10231" max="10231" width="9.75" style="2" customWidth="1"/>
    <col min="10232" max="10241" width="0" style="2" hidden="1" customWidth="1"/>
    <col min="10242" max="10478" width="9" style="2"/>
    <col min="10479" max="10479" width="0" style="2" hidden="1" customWidth="1"/>
    <col min="10480" max="10480" width="6.625" style="2" customWidth="1"/>
    <col min="10481" max="10481" width="12.875" style="2" customWidth="1"/>
    <col min="10482" max="10482" width="6.625" style="2" customWidth="1"/>
    <col min="10483" max="10483" width="51.375" style="2" customWidth="1"/>
    <col min="10484" max="10484" width="11.375" style="2" customWidth="1"/>
    <col min="10485" max="10485" width="11.625" style="2" customWidth="1"/>
    <col min="10486" max="10486" width="11" style="2" customWidth="1"/>
    <col min="10487" max="10487" width="9.75" style="2" customWidth="1"/>
    <col min="10488" max="10497" width="0" style="2" hidden="1" customWidth="1"/>
    <col min="10498" max="10734" width="9" style="2"/>
    <col min="10735" max="10735" width="0" style="2" hidden="1" customWidth="1"/>
    <col min="10736" max="10736" width="6.625" style="2" customWidth="1"/>
    <col min="10737" max="10737" width="12.875" style="2" customWidth="1"/>
    <col min="10738" max="10738" width="6.625" style="2" customWidth="1"/>
    <col min="10739" max="10739" width="51.375" style="2" customWidth="1"/>
    <col min="10740" max="10740" width="11.375" style="2" customWidth="1"/>
    <col min="10741" max="10741" width="11.625" style="2" customWidth="1"/>
    <col min="10742" max="10742" width="11" style="2" customWidth="1"/>
    <col min="10743" max="10743" width="9.75" style="2" customWidth="1"/>
    <col min="10744" max="10753" width="0" style="2" hidden="1" customWidth="1"/>
    <col min="10754" max="10990" width="9" style="2"/>
    <col min="10991" max="10991" width="0" style="2" hidden="1" customWidth="1"/>
    <col min="10992" max="10992" width="6.625" style="2" customWidth="1"/>
    <col min="10993" max="10993" width="12.875" style="2" customWidth="1"/>
    <col min="10994" max="10994" width="6.625" style="2" customWidth="1"/>
    <col min="10995" max="10995" width="51.375" style="2" customWidth="1"/>
    <col min="10996" max="10996" width="11.375" style="2" customWidth="1"/>
    <col min="10997" max="10997" width="11.625" style="2" customWidth="1"/>
    <col min="10998" max="10998" width="11" style="2" customWidth="1"/>
    <col min="10999" max="10999" width="9.75" style="2" customWidth="1"/>
    <col min="11000" max="11009" width="0" style="2" hidden="1" customWidth="1"/>
    <col min="11010" max="11246" width="9" style="2"/>
    <col min="11247" max="11247" width="0" style="2" hidden="1" customWidth="1"/>
    <col min="11248" max="11248" width="6.625" style="2" customWidth="1"/>
    <col min="11249" max="11249" width="12.875" style="2" customWidth="1"/>
    <col min="11250" max="11250" width="6.625" style="2" customWidth="1"/>
    <col min="11251" max="11251" width="51.375" style="2" customWidth="1"/>
    <col min="11252" max="11252" width="11.375" style="2" customWidth="1"/>
    <col min="11253" max="11253" width="11.625" style="2" customWidth="1"/>
    <col min="11254" max="11254" width="11" style="2" customWidth="1"/>
    <col min="11255" max="11255" width="9.75" style="2" customWidth="1"/>
    <col min="11256" max="11265" width="0" style="2" hidden="1" customWidth="1"/>
    <col min="11266" max="11502" width="9" style="2"/>
    <col min="11503" max="11503" width="0" style="2" hidden="1" customWidth="1"/>
    <col min="11504" max="11504" width="6.625" style="2" customWidth="1"/>
    <col min="11505" max="11505" width="12.875" style="2" customWidth="1"/>
    <col min="11506" max="11506" width="6.625" style="2" customWidth="1"/>
    <col min="11507" max="11507" width="51.375" style="2" customWidth="1"/>
    <col min="11508" max="11508" width="11.375" style="2" customWidth="1"/>
    <col min="11509" max="11509" width="11.625" style="2" customWidth="1"/>
    <col min="11510" max="11510" width="11" style="2" customWidth="1"/>
    <col min="11511" max="11511" width="9.75" style="2" customWidth="1"/>
    <col min="11512" max="11521" width="0" style="2" hidden="1" customWidth="1"/>
    <col min="11522" max="11758" width="9" style="2"/>
    <col min="11759" max="11759" width="0" style="2" hidden="1" customWidth="1"/>
    <col min="11760" max="11760" width="6.625" style="2" customWidth="1"/>
    <col min="11761" max="11761" width="12.875" style="2" customWidth="1"/>
    <col min="11762" max="11762" width="6.625" style="2" customWidth="1"/>
    <col min="11763" max="11763" width="51.375" style="2" customWidth="1"/>
    <col min="11764" max="11764" width="11.375" style="2" customWidth="1"/>
    <col min="11765" max="11765" width="11.625" style="2" customWidth="1"/>
    <col min="11766" max="11766" width="11" style="2" customWidth="1"/>
    <col min="11767" max="11767" width="9.75" style="2" customWidth="1"/>
    <col min="11768" max="11777" width="0" style="2" hidden="1" customWidth="1"/>
    <col min="11778" max="12014" width="9" style="2"/>
    <col min="12015" max="12015" width="0" style="2" hidden="1" customWidth="1"/>
    <col min="12016" max="12016" width="6.625" style="2" customWidth="1"/>
    <col min="12017" max="12017" width="12.875" style="2" customWidth="1"/>
    <col min="12018" max="12018" width="6.625" style="2" customWidth="1"/>
    <col min="12019" max="12019" width="51.375" style="2" customWidth="1"/>
    <col min="12020" max="12020" width="11.375" style="2" customWidth="1"/>
    <col min="12021" max="12021" width="11.625" style="2" customWidth="1"/>
    <col min="12022" max="12022" width="11" style="2" customWidth="1"/>
    <col min="12023" max="12023" width="9.75" style="2" customWidth="1"/>
    <col min="12024" max="12033" width="0" style="2" hidden="1" customWidth="1"/>
    <col min="12034" max="12270" width="9" style="2"/>
    <col min="12271" max="12271" width="0" style="2" hidden="1" customWidth="1"/>
    <col min="12272" max="12272" width="6.625" style="2" customWidth="1"/>
    <col min="12273" max="12273" width="12.875" style="2" customWidth="1"/>
    <col min="12274" max="12274" width="6.625" style="2" customWidth="1"/>
    <col min="12275" max="12275" width="51.375" style="2" customWidth="1"/>
    <col min="12276" max="12276" width="11.375" style="2" customWidth="1"/>
    <col min="12277" max="12277" width="11.625" style="2" customWidth="1"/>
    <col min="12278" max="12278" width="11" style="2" customWidth="1"/>
    <col min="12279" max="12279" width="9.75" style="2" customWidth="1"/>
    <col min="12280" max="12289" width="0" style="2" hidden="1" customWidth="1"/>
    <col min="12290" max="12526" width="9" style="2"/>
    <col min="12527" max="12527" width="0" style="2" hidden="1" customWidth="1"/>
    <col min="12528" max="12528" width="6.625" style="2" customWidth="1"/>
    <col min="12529" max="12529" width="12.875" style="2" customWidth="1"/>
    <col min="12530" max="12530" width="6.625" style="2" customWidth="1"/>
    <col min="12531" max="12531" width="51.375" style="2" customWidth="1"/>
    <col min="12532" max="12532" width="11.375" style="2" customWidth="1"/>
    <col min="12533" max="12533" width="11.625" style="2" customWidth="1"/>
    <col min="12534" max="12534" width="11" style="2" customWidth="1"/>
    <col min="12535" max="12535" width="9.75" style="2" customWidth="1"/>
    <col min="12536" max="12545" width="0" style="2" hidden="1" customWidth="1"/>
    <col min="12546" max="12782" width="9" style="2"/>
    <col min="12783" max="12783" width="0" style="2" hidden="1" customWidth="1"/>
    <col min="12784" max="12784" width="6.625" style="2" customWidth="1"/>
    <col min="12785" max="12785" width="12.875" style="2" customWidth="1"/>
    <col min="12786" max="12786" width="6.625" style="2" customWidth="1"/>
    <col min="12787" max="12787" width="51.375" style="2" customWidth="1"/>
    <col min="12788" max="12788" width="11.375" style="2" customWidth="1"/>
    <col min="12789" max="12789" width="11.625" style="2" customWidth="1"/>
    <col min="12790" max="12790" width="11" style="2" customWidth="1"/>
    <col min="12791" max="12791" width="9.75" style="2" customWidth="1"/>
    <col min="12792" max="12801" width="0" style="2" hidden="1" customWidth="1"/>
    <col min="12802" max="13038" width="9" style="2"/>
    <col min="13039" max="13039" width="0" style="2" hidden="1" customWidth="1"/>
    <col min="13040" max="13040" width="6.625" style="2" customWidth="1"/>
    <col min="13041" max="13041" width="12.875" style="2" customWidth="1"/>
    <col min="13042" max="13042" width="6.625" style="2" customWidth="1"/>
    <col min="13043" max="13043" width="51.375" style="2" customWidth="1"/>
    <col min="13044" max="13044" width="11.375" style="2" customWidth="1"/>
    <col min="13045" max="13045" width="11.625" style="2" customWidth="1"/>
    <col min="13046" max="13046" width="11" style="2" customWidth="1"/>
    <col min="13047" max="13047" width="9.75" style="2" customWidth="1"/>
    <col min="13048" max="13057" width="0" style="2" hidden="1" customWidth="1"/>
    <col min="13058" max="13294" width="9" style="2"/>
    <col min="13295" max="13295" width="0" style="2" hidden="1" customWidth="1"/>
    <col min="13296" max="13296" width="6.625" style="2" customWidth="1"/>
    <col min="13297" max="13297" width="12.875" style="2" customWidth="1"/>
    <col min="13298" max="13298" width="6.625" style="2" customWidth="1"/>
    <col min="13299" max="13299" width="51.375" style="2" customWidth="1"/>
    <col min="13300" max="13300" width="11.375" style="2" customWidth="1"/>
    <col min="13301" max="13301" width="11.625" style="2" customWidth="1"/>
    <col min="13302" max="13302" width="11" style="2" customWidth="1"/>
    <col min="13303" max="13303" width="9.75" style="2" customWidth="1"/>
    <col min="13304" max="13313" width="0" style="2" hidden="1" customWidth="1"/>
    <col min="13314" max="13550" width="9" style="2"/>
    <col min="13551" max="13551" width="0" style="2" hidden="1" customWidth="1"/>
    <col min="13552" max="13552" width="6.625" style="2" customWidth="1"/>
    <col min="13553" max="13553" width="12.875" style="2" customWidth="1"/>
    <col min="13554" max="13554" width="6.625" style="2" customWidth="1"/>
    <col min="13555" max="13555" width="51.375" style="2" customWidth="1"/>
    <col min="13556" max="13556" width="11.375" style="2" customWidth="1"/>
    <col min="13557" max="13557" width="11.625" style="2" customWidth="1"/>
    <col min="13558" max="13558" width="11" style="2" customWidth="1"/>
    <col min="13559" max="13559" width="9.75" style="2" customWidth="1"/>
    <col min="13560" max="13569" width="0" style="2" hidden="1" customWidth="1"/>
    <col min="13570" max="13806" width="9" style="2"/>
    <col min="13807" max="13807" width="0" style="2" hidden="1" customWidth="1"/>
    <col min="13808" max="13808" width="6.625" style="2" customWidth="1"/>
    <col min="13809" max="13809" width="12.875" style="2" customWidth="1"/>
    <col min="13810" max="13810" width="6.625" style="2" customWidth="1"/>
    <col min="13811" max="13811" width="51.375" style="2" customWidth="1"/>
    <col min="13812" max="13812" width="11.375" style="2" customWidth="1"/>
    <col min="13813" max="13813" width="11.625" style="2" customWidth="1"/>
    <col min="13814" max="13814" width="11" style="2" customWidth="1"/>
    <col min="13815" max="13815" width="9.75" style="2" customWidth="1"/>
    <col min="13816" max="13825" width="0" style="2" hidden="1" customWidth="1"/>
    <col min="13826" max="14062" width="9" style="2"/>
    <col min="14063" max="14063" width="0" style="2" hidden="1" customWidth="1"/>
    <col min="14064" max="14064" width="6.625" style="2" customWidth="1"/>
    <col min="14065" max="14065" width="12.875" style="2" customWidth="1"/>
    <col min="14066" max="14066" width="6.625" style="2" customWidth="1"/>
    <col min="14067" max="14067" width="51.375" style="2" customWidth="1"/>
    <col min="14068" max="14068" width="11.375" style="2" customWidth="1"/>
    <col min="14069" max="14069" width="11.625" style="2" customWidth="1"/>
    <col min="14070" max="14070" width="11" style="2" customWidth="1"/>
    <col min="14071" max="14071" width="9.75" style="2" customWidth="1"/>
    <col min="14072" max="14081" width="0" style="2" hidden="1" customWidth="1"/>
    <col min="14082" max="14318" width="9" style="2"/>
    <col min="14319" max="14319" width="0" style="2" hidden="1" customWidth="1"/>
    <col min="14320" max="14320" width="6.625" style="2" customWidth="1"/>
    <col min="14321" max="14321" width="12.875" style="2" customWidth="1"/>
    <col min="14322" max="14322" width="6.625" style="2" customWidth="1"/>
    <col min="14323" max="14323" width="51.375" style="2" customWidth="1"/>
    <col min="14324" max="14324" width="11.375" style="2" customWidth="1"/>
    <col min="14325" max="14325" width="11.625" style="2" customWidth="1"/>
    <col min="14326" max="14326" width="11" style="2" customWidth="1"/>
    <col min="14327" max="14327" width="9.75" style="2" customWidth="1"/>
    <col min="14328" max="14337" width="0" style="2" hidden="1" customWidth="1"/>
    <col min="14338" max="14574" width="9" style="2"/>
    <col min="14575" max="14575" width="0" style="2" hidden="1" customWidth="1"/>
    <col min="14576" max="14576" width="6.625" style="2" customWidth="1"/>
    <col min="14577" max="14577" width="12.875" style="2" customWidth="1"/>
    <col min="14578" max="14578" width="6.625" style="2" customWidth="1"/>
    <col min="14579" max="14579" width="51.375" style="2" customWidth="1"/>
    <col min="14580" max="14580" width="11.375" style="2" customWidth="1"/>
    <col min="14581" max="14581" width="11.625" style="2" customWidth="1"/>
    <col min="14582" max="14582" width="11" style="2" customWidth="1"/>
    <col min="14583" max="14583" width="9.75" style="2" customWidth="1"/>
    <col min="14584" max="14593" width="0" style="2" hidden="1" customWidth="1"/>
    <col min="14594" max="14830" width="9" style="2"/>
    <col min="14831" max="14831" width="0" style="2" hidden="1" customWidth="1"/>
    <col min="14832" max="14832" width="6.625" style="2" customWidth="1"/>
    <col min="14833" max="14833" width="12.875" style="2" customWidth="1"/>
    <col min="14834" max="14834" width="6.625" style="2" customWidth="1"/>
    <col min="14835" max="14835" width="51.375" style="2" customWidth="1"/>
    <col min="14836" max="14836" width="11.375" style="2" customWidth="1"/>
    <col min="14837" max="14837" width="11.625" style="2" customWidth="1"/>
    <col min="14838" max="14838" width="11" style="2" customWidth="1"/>
    <col min="14839" max="14839" width="9.75" style="2" customWidth="1"/>
    <col min="14840" max="14849" width="0" style="2" hidden="1" customWidth="1"/>
    <col min="14850" max="15086" width="9" style="2"/>
    <col min="15087" max="15087" width="0" style="2" hidden="1" customWidth="1"/>
    <col min="15088" max="15088" width="6.625" style="2" customWidth="1"/>
    <col min="15089" max="15089" width="12.875" style="2" customWidth="1"/>
    <col min="15090" max="15090" width="6.625" style="2" customWidth="1"/>
    <col min="15091" max="15091" width="51.375" style="2" customWidth="1"/>
    <col min="15092" max="15092" width="11.375" style="2" customWidth="1"/>
    <col min="15093" max="15093" width="11.625" style="2" customWidth="1"/>
    <col min="15094" max="15094" width="11" style="2" customWidth="1"/>
    <col min="15095" max="15095" width="9.75" style="2" customWidth="1"/>
    <col min="15096" max="15105" width="0" style="2" hidden="1" customWidth="1"/>
    <col min="15106" max="15342" width="9" style="2"/>
    <col min="15343" max="15343" width="0" style="2" hidden="1" customWidth="1"/>
    <col min="15344" max="15344" width="6.625" style="2" customWidth="1"/>
    <col min="15345" max="15345" width="12.875" style="2" customWidth="1"/>
    <col min="15346" max="15346" width="6.625" style="2" customWidth="1"/>
    <col min="15347" max="15347" width="51.375" style="2" customWidth="1"/>
    <col min="15348" max="15348" width="11.375" style="2" customWidth="1"/>
    <col min="15349" max="15349" width="11.625" style="2" customWidth="1"/>
    <col min="15350" max="15350" width="11" style="2" customWidth="1"/>
    <col min="15351" max="15351" width="9.75" style="2" customWidth="1"/>
    <col min="15352" max="15361" width="0" style="2" hidden="1" customWidth="1"/>
    <col min="15362" max="15598" width="9" style="2"/>
    <col min="15599" max="15599" width="0" style="2" hidden="1" customWidth="1"/>
    <col min="15600" max="15600" width="6.625" style="2" customWidth="1"/>
    <col min="15601" max="15601" width="12.875" style="2" customWidth="1"/>
    <col min="15602" max="15602" width="6.625" style="2" customWidth="1"/>
    <col min="15603" max="15603" width="51.375" style="2" customWidth="1"/>
    <col min="15604" max="15604" width="11.375" style="2" customWidth="1"/>
    <col min="15605" max="15605" width="11.625" style="2" customWidth="1"/>
    <col min="15606" max="15606" width="11" style="2" customWidth="1"/>
    <col min="15607" max="15607" width="9.75" style="2" customWidth="1"/>
    <col min="15608" max="15617" width="0" style="2" hidden="1" customWidth="1"/>
    <col min="15618" max="15854" width="9" style="2"/>
    <col min="15855" max="15855" width="0" style="2" hidden="1" customWidth="1"/>
    <col min="15856" max="15856" width="6.625" style="2" customWidth="1"/>
    <col min="15857" max="15857" width="12.875" style="2" customWidth="1"/>
    <col min="15858" max="15858" width="6.625" style="2" customWidth="1"/>
    <col min="15859" max="15859" width="51.375" style="2" customWidth="1"/>
    <col min="15860" max="15860" width="11.375" style="2" customWidth="1"/>
    <col min="15861" max="15861" width="11.625" style="2" customWidth="1"/>
    <col min="15862" max="15862" width="11" style="2" customWidth="1"/>
    <col min="15863" max="15863" width="9.75" style="2" customWidth="1"/>
    <col min="15864" max="15873" width="0" style="2" hidden="1" customWidth="1"/>
    <col min="15874" max="16110" width="9" style="2"/>
    <col min="16111" max="16111" width="0" style="2" hidden="1" customWidth="1"/>
    <col min="16112" max="16112" width="6.625" style="2" customWidth="1"/>
    <col min="16113" max="16113" width="12.875" style="2" customWidth="1"/>
    <col min="16114" max="16114" width="6.625" style="2" customWidth="1"/>
    <col min="16115" max="16115" width="51.375" style="2" customWidth="1"/>
    <col min="16116" max="16116" width="11.375" style="2" customWidth="1"/>
    <col min="16117" max="16117" width="11.625" style="2" customWidth="1"/>
    <col min="16118" max="16118" width="11" style="2" customWidth="1"/>
    <col min="16119" max="16119" width="9.75" style="2" customWidth="1"/>
    <col min="16120" max="16129" width="0" style="2" hidden="1" customWidth="1"/>
    <col min="16130" max="16384" width="9" style="2"/>
  </cols>
  <sheetData>
    <row r="1" spans="2:9" ht="16.5" x14ac:dyDescent="0.25">
      <c r="E1" s="3" t="s">
        <v>184</v>
      </c>
      <c r="F1" s="25"/>
      <c r="G1" s="25"/>
      <c r="H1" s="25"/>
    </row>
    <row r="2" spans="2:9" ht="16.5" x14ac:dyDescent="0.25">
      <c r="E2" s="3" t="s">
        <v>68</v>
      </c>
      <c r="F2" s="25"/>
      <c r="G2" s="25"/>
      <c r="H2" s="25"/>
    </row>
    <row r="3" spans="2:9" ht="16.5" x14ac:dyDescent="0.25">
      <c r="E3" s="3" t="s">
        <v>69</v>
      </c>
      <c r="F3" s="25"/>
      <c r="G3" s="25"/>
      <c r="H3" s="25"/>
    </row>
    <row r="4" spans="2:9" ht="16.5" x14ac:dyDescent="0.25">
      <c r="E4" s="3"/>
      <c r="F4" s="111" t="s">
        <v>186</v>
      </c>
      <c r="G4" s="111"/>
      <c r="H4" s="111"/>
      <c r="I4" s="112"/>
    </row>
    <row r="5" spans="2:9" ht="16.149999999999999" customHeight="1" x14ac:dyDescent="0.25">
      <c r="E5" s="87"/>
      <c r="F5" s="87"/>
      <c r="G5" s="87"/>
      <c r="H5" s="87"/>
    </row>
    <row r="6" spans="2:9" ht="16.5" x14ac:dyDescent="0.25">
      <c r="B6" s="88" t="s">
        <v>0</v>
      </c>
      <c r="C6" s="88"/>
      <c r="D6" s="88"/>
      <c r="E6" s="88"/>
      <c r="F6" s="88"/>
      <c r="G6" s="88"/>
      <c r="H6" s="88"/>
      <c r="I6" s="88"/>
    </row>
    <row r="7" spans="2:9" ht="18" customHeight="1" x14ac:dyDescent="0.25">
      <c r="B7" s="88" t="s">
        <v>65</v>
      </c>
      <c r="C7" s="88"/>
      <c r="D7" s="88"/>
      <c r="E7" s="88"/>
      <c r="F7" s="88"/>
      <c r="G7" s="88"/>
      <c r="H7" s="88"/>
      <c r="I7" s="88"/>
    </row>
    <row r="8" spans="2:9" s="5" customFormat="1" ht="18" customHeight="1" x14ac:dyDescent="0.25">
      <c r="B8" s="88" t="s">
        <v>1</v>
      </c>
      <c r="C8" s="88"/>
      <c r="D8" s="88"/>
      <c r="E8" s="88"/>
      <c r="F8" s="88"/>
      <c r="G8" s="88"/>
      <c r="H8" s="88"/>
      <c r="I8" s="88"/>
    </row>
    <row r="9" spans="2:9" s="5" customFormat="1" ht="18" customHeight="1" x14ac:dyDescent="0.25">
      <c r="B9" s="88" t="s">
        <v>2</v>
      </c>
      <c r="C9" s="88"/>
      <c r="D9" s="88"/>
      <c r="E9" s="88"/>
      <c r="F9" s="88"/>
      <c r="G9" s="88"/>
      <c r="H9" s="88"/>
      <c r="I9" s="88"/>
    </row>
    <row r="10" spans="2:9" s="5" customFormat="1" ht="34.5" hidden="1" customHeight="1" x14ac:dyDescent="0.25">
      <c r="B10" s="88"/>
      <c r="C10" s="88"/>
      <c r="D10" s="88"/>
      <c r="E10" s="88"/>
      <c r="F10" s="88"/>
      <c r="G10" s="88"/>
      <c r="H10" s="88"/>
      <c r="I10" s="27"/>
    </row>
    <row r="11" spans="2:9" s="5" customFormat="1" ht="15.75" customHeight="1" x14ac:dyDescent="0.25">
      <c r="B11" s="72"/>
      <c r="C11" s="72"/>
      <c r="D11" s="72"/>
      <c r="E11" s="72"/>
      <c r="F11" s="72"/>
      <c r="G11" s="72"/>
      <c r="H11" s="72"/>
      <c r="I11" s="27"/>
    </row>
    <row r="12" spans="2:9" ht="16.5" x14ac:dyDescent="0.25">
      <c r="B12" s="4"/>
      <c r="C12" s="4"/>
      <c r="D12" s="4"/>
      <c r="E12" s="3"/>
      <c r="F12" s="28"/>
      <c r="G12" s="28"/>
      <c r="I12" s="28" t="s">
        <v>70</v>
      </c>
    </row>
    <row r="13" spans="2:9" ht="21" customHeight="1" x14ac:dyDescent="0.25">
      <c r="B13" s="89" t="s">
        <v>3</v>
      </c>
      <c r="C13" s="89"/>
      <c r="D13" s="89"/>
      <c r="E13" s="90" t="s">
        <v>4</v>
      </c>
      <c r="F13" s="90" t="s">
        <v>44</v>
      </c>
      <c r="G13" s="91" t="s">
        <v>5</v>
      </c>
      <c r="H13" s="92"/>
      <c r="I13" s="93"/>
    </row>
    <row r="14" spans="2:9" ht="15.75" customHeight="1" x14ac:dyDescent="0.25">
      <c r="B14" s="90" t="s">
        <v>6</v>
      </c>
      <c r="C14" s="90" t="s">
        <v>7</v>
      </c>
      <c r="D14" s="90" t="s">
        <v>8</v>
      </c>
      <c r="E14" s="90"/>
      <c r="F14" s="90"/>
      <c r="G14" s="90" t="s">
        <v>9</v>
      </c>
      <c r="H14" s="90" t="s">
        <v>10</v>
      </c>
      <c r="I14" s="94" t="s">
        <v>62</v>
      </c>
    </row>
    <row r="15" spans="2:9" ht="88.5" customHeight="1" x14ac:dyDescent="0.25">
      <c r="B15" s="90"/>
      <c r="C15" s="90"/>
      <c r="D15" s="90"/>
      <c r="E15" s="90"/>
      <c r="F15" s="90"/>
      <c r="G15" s="90"/>
      <c r="H15" s="90"/>
      <c r="I15" s="94"/>
    </row>
    <row r="16" spans="2:9" ht="17.25" customHeight="1" x14ac:dyDescent="0.25">
      <c r="B16" s="21">
        <v>1</v>
      </c>
      <c r="C16" s="21">
        <v>2</v>
      </c>
      <c r="D16" s="21">
        <v>3</v>
      </c>
      <c r="E16" s="21">
        <v>4</v>
      </c>
      <c r="F16" s="21">
        <v>5</v>
      </c>
      <c r="G16" s="21">
        <v>6</v>
      </c>
      <c r="H16" s="21">
        <v>7</v>
      </c>
      <c r="I16" s="23">
        <v>8</v>
      </c>
    </row>
    <row r="17" spans="1:9" s="6" customFormat="1" ht="26.25" customHeight="1" x14ac:dyDescent="0.25">
      <c r="A17" s="12"/>
      <c r="B17" s="95" t="s">
        <v>11</v>
      </c>
      <c r="C17" s="95"/>
      <c r="D17" s="95"/>
      <c r="E17" s="95"/>
      <c r="F17" s="18">
        <f t="shared" ref="F17:F34" si="0">G17+H17+I17</f>
        <v>1431814.4</v>
      </c>
      <c r="G17" s="18">
        <f>SUM(G49+G18)</f>
        <v>584406.89999999991</v>
      </c>
      <c r="H17" s="18">
        <f>SUM(H49+H18)</f>
        <v>767145.5</v>
      </c>
      <c r="I17" s="18">
        <f>SUM(I49+I18)</f>
        <v>80262</v>
      </c>
    </row>
    <row r="18" spans="1:9" s="6" customFormat="1" ht="24.75" customHeight="1" x14ac:dyDescent="0.25">
      <c r="A18" s="12"/>
      <c r="B18" s="96" t="s">
        <v>12</v>
      </c>
      <c r="C18" s="97"/>
      <c r="D18" s="97"/>
      <c r="E18" s="98"/>
      <c r="F18" s="18">
        <f>G18+H18+I18</f>
        <v>90317.5</v>
      </c>
      <c r="G18" s="18">
        <f>G19+G23+G38+G41+G45+G35</f>
        <v>35260.5</v>
      </c>
      <c r="H18" s="18">
        <f>H19+H23+H38+H41+H45+H35</f>
        <v>55057</v>
      </c>
      <c r="I18" s="18"/>
    </row>
    <row r="19" spans="1:9" s="6" customFormat="1" ht="16.5" customHeight="1" x14ac:dyDescent="0.25">
      <c r="A19" s="38"/>
      <c r="B19" s="7" t="s">
        <v>13</v>
      </c>
      <c r="C19" s="7"/>
      <c r="D19" s="73"/>
      <c r="E19" s="24" t="s">
        <v>14</v>
      </c>
      <c r="F19" s="19">
        <f t="shared" ref="F19:F22" si="1">G19+H19+I19</f>
        <v>1750</v>
      </c>
      <c r="G19" s="18">
        <f>G20</f>
        <v>1750</v>
      </c>
      <c r="H19" s="18"/>
      <c r="I19" s="18"/>
    </row>
    <row r="20" spans="1:9" s="6" customFormat="1" ht="16.5" customHeight="1" x14ac:dyDescent="0.25">
      <c r="A20" s="38"/>
      <c r="B20" s="7" t="s">
        <v>15</v>
      </c>
      <c r="C20" s="37"/>
      <c r="D20" s="37"/>
      <c r="E20" s="42" t="s">
        <v>16</v>
      </c>
      <c r="F20" s="19">
        <f t="shared" si="1"/>
        <v>1750</v>
      </c>
      <c r="G20" s="18">
        <f>G21+G22</f>
        <v>1750</v>
      </c>
      <c r="H20" s="18"/>
      <c r="I20" s="18"/>
    </row>
    <row r="21" spans="1:9" s="6" customFormat="1" ht="16.5" customHeight="1" x14ac:dyDescent="0.25">
      <c r="A21" s="38"/>
      <c r="B21" s="69" t="s">
        <v>15</v>
      </c>
      <c r="C21" s="76" t="s">
        <v>151</v>
      </c>
      <c r="D21" s="69">
        <v>400</v>
      </c>
      <c r="E21" s="70" t="s">
        <v>150</v>
      </c>
      <c r="F21" s="20">
        <f t="shared" si="1"/>
        <v>250</v>
      </c>
      <c r="G21" s="20">
        <f>100+150</f>
        <v>250</v>
      </c>
      <c r="H21" s="18"/>
      <c r="I21" s="18"/>
    </row>
    <row r="22" spans="1:9" s="6" customFormat="1" ht="33" x14ac:dyDescent="0.25">
      <c r="A22" s="38"/>
      <c r="B22" s="69" t="s">
        <v>15</v>
      </c>
      <c r="C22" s="69" t="s">
        <v>169</v>
      </c>
      <c r="D22" s="66" t="s">
        <v>17</v>
      </c>
      <c r="E22" s="70" t="s">
        <v>157</v>
      </c>
      <c r="F22" s="20">
        <f t="shared" si="1"/>
        <v>1500</v>
      </c>
      <c r="G22" s="20">
        <v>1500</v>
      </c>
      <c r="H22" s="20"/>
      <c r="I22" s="20"/>
    </row>
    <row r="23" spans="1:9" s="6" customFormat="1" ht="24" customHeight="1" x14ac:dyDescent="0.25">
      <c r="A23" s="12"/>
      <c r="B23" s="7" t="s">
        <v>19</v>
      </c>
      <c r="C23" s="24"/>
      <c r="D23" s="24"/>
      <c r="E23" s="71" t="s">
        <v>20</v>
      </c>
      <c r="F23" s="18">
        <f t="shared" si="0"/>
        <v>21923.5</v>
      </c>
      <c r="G23" s="18">
        <f>G24+G28</f>
        <v>21923.5</v>
      </c>
      <c r="H23" s="18"/>
      <c r="I23" s="18"/>
    </row>
    <row r="24" spans="1:9" s="6" customFormat="1" ht="26.25" customHeight="1" x14ac:dyDescent="0.25">
      <c r="A24" s="12"/>
      <c r="B24" s="7" t="s">
        <v>60</v>
      </c>
      <c r="C24" s="7"/>
      <c r="D24" s="7"/>
      <c r="E24" s="71" t="s">
        <v>61</v>
      </c>
      <c r="F24" s="19">
        <f t="shared" si="0"/>
        <v>1282</v>
      </c>
      <c r="G24" s="18">
        <f>SUM(G25:G27)</f>
        <v>1282</v>
      </c>
      <c r="H24" s="18"/>
      <c r="I24" s="18"/>
    </row>
    <row r="25" spans="1:9" s="6" customFormat="1" ht="26.25" customHeight="1" x14ac:dyDescent="0.25">
      <c r="A25" s="12"/>
      <c r="B25" s="69" t="s">
        <v>60</v>
      </c>
      <c r="C25" s="69" t="s">
        <v>72</v>
      </c>
      <c r="D25" s="69" t="s">
        <v>17</v>
      </c>
      <c r="E25" s="70" t="s">
        <v>73</v>
      </c>
      <c r="F25" s="20">
        <f t="shared" si="0"/>
        <v>400</v>
      </c>
      <c r="G25" s="20">
        <f>500-100</f>
        <v>400</v>
      </c>
      <c r="H25" s="20"/>
      <c r="I25" s="20"/>
    </row>
    <row r="26" spans="1:9" s="6" customFormat="1" ht="26.25" customHeight="1" x14ac:dyDescent="0.25">
      <c r="A26" s="12"/>
      <c r="B26" s="69" t="s">
        <v>60</v>
      </c>
      <c r="C26" s="69" t="s">
        <v>72</v>
      </c>
      <c r="D26" s="69" t="s">
        <v>17</v>
      </c>
      <c r="E26" s="70" t="s">
        <v>66</v>
      </c>
      <c r="F26" s="20">
        <f t="shared" si="0"/>
        <v>282</v>
      </c>
      <c r="G26" s="20">
        <f>600-318</f>
        <v>282</v>
      </c>
      <c r="H26" s="20"/>
      <c r="I26" s="20"/>
    </row>
    <row r="27" spans="1:9" s="6" customFormat="1" ht="26.25" customHeight="1" x14ac:dyDescent="0.25">
      <c r="A27" s="12"/>
      <c r="B27" s="69" t="s">
        <v>60</v>
      </c>
      <c r="C27" s="69" t="s">
        <v>72</v>
      </c>
      <c r="D27" s="66" t="s">
        <v>17</v>
      </c>
      <c r="E27" s="34" t="s">
        <v>81</v>
      </c>
      <c r="F27" s="20">
        <f t="shared" si="0"/>
        <v>600</v>
      </c>
      <c r="G27" s="20">
        <v>600</v>
      </c>
      <c r="H27" s="20"/>
      <c r="I27" s="20"/>
    </row>
    <row r="28" spans="1:9" s="6" customFormat="1" ht="26.25" customHeight="1" x14ac:dyDescent="0.25">
      <c r="A28" s="12"/>
      <c r="B28" s="7" t="s">
        <v>21</v>
      </c>
      <c r="C28" s="7"/>
      <c r="D28" s="7"/>
      <c r="E28" s="71" t="s">
        <v>22</v>
      </c>
      <c r="F28" s="19">
        <f t="shared" si="0"/>
        <v>20641.5</v>
      </c>
      <c r="G28" s="18">
        <f>SUM(G29:G34)</f>
        <v>20641.5</v>
      </c>
      <c r="H28" s="20"/>
      <c r="I28" s="20"/>
    </row>
    <row r="29" spans="1:9" s="6" customFormat="1" ht="59.25" customHeight="1" x14ac:dyDescent="0.25">
      <c r="A29" s="12"/>
      <c r="B29" s="66" t="s">
        <v>21</v>
      </c>
      <c r="C29" s="69" t="s">
        <v>118</v>
      </c>
      <c r="D29" s="66" t="s">
        <v>17</v>
      </c>
      <c r="E29" s="70" t="s">
        <v>125</v>
      </c>
      <c r="F29" s="20">
        <f t="shared" si="0"/>
        <v>1168</v>
      </c>
      <c r="G29" s="20">
        <f>100+1068</f>
        <v>1168</v>
      </c>
      <c r="H29" s="20"/>
      <c r="I29" s="20"/>
    </row>
    <row r="30" spans="1:9" s="6" customFormat="1" ht="16.5" x14ac:dyDescent="0.25">
      <c r="A30" s="12"/>
      <c r="B30" s="66" t="s">
        <v>21</v>
      </c>
      <c r="C30" s="69" t="s">
        <v>118</v>
      </c>
      <c r="D30" s="66" t="s">
        <v>17</v>
      </c>
      <c r="E30" s="70" t="s">
        <v>119</v>
      </c>
      <c r="F30" s="20">
        <f t="shared" si="0"/>
        <v>7000</v>
      </c>
      <c r="G30" s="20">
        <f>2000+5000</f>
        <v>7000</v>
      </c>
      <c r="H30" s="20"/>
      <c r="I30" s="20"/>
    </row>
    <row r="31" spans="1:9" s="6" customFormat="1" ht="16.5" x14ac:dyDescent="0.25">
      <c r="A31" s="12"/>
      <c r="B31" s="66" t="s">
        <v>21</v>
      </c>
      <c r="C31" s="69" t="s">
        <v>118</v>
      </c>
      <c r="D31" s="66" t="s">
        <v>17</v>
      </c>
      <c r="E31" s="70" t="s">
        <v>126</v>
      </c>
      <c r="F31" s="20">
        <f t="shared" si="0"/>
        <v>10458.5</v>
      </c>
      <c r="G31" s="20">
        <v>10458.5</v>
      </c>
      <c r="H31" s="20"/>
      <c r="I31" s="20"/>
    </row>
    <row r="32" spans="1:9" s="6" customFormat="1" ht="16.5" x14ac:dyDescent="0.25">
      <c r="A32" s="12"/>
      <c r="B32" s="66" t="s">
        <v>21</v>
      </c>
      <c r="C32" s="69" t="s">
        <v>154</v>
      </c>
      <c r="D32" s="66" t="s">
        <v>17</v>
      </c>
      <c r="E32" s="34" t="s">
        <v>185</v>
      </c>
      <c r="F32" s="20">
        <f t="shared" si="0"/>
        <v>640</v>
      </c>
      <c r="G32" s="20">
        <v>640</v>
      </c>
      <c r="H32" s="20"/>
      <c r="I32" s="20"/>
    </row>
    <row r="33" spans="1:9" s="6" customFormat="1" ht="16.5" x14ac:dyDescent="0.25">
      <c r="A33" s="12"/>
      <c r="B33" s="66" t="s">
        <v>21</v>
      </c>
      <c r="C33" s="69" t="s">
        <v>154</v>
      </c>
      <c r="D33" s="66" t="s">
        <v>17</v>
      </c>
      <c r="E33" s="34" t="s">
        <v>181</v>
      </c>
      <c r="F33" s="20">
        <f t="shared" si="0"/>
        <v>975</v>
      </c>
      <c r="G33" s="20">
        <v>975</v>
      </c>
      <c r="H33" s="20"/>
      <c r="I33" s="20"/>
    </row>
    <row r="34" spans="1:9" s="6" customFormat="1" ht="16.5" x14ac:dyDescent="0.25">
      <c r="A34" s="12"/>
      <c r="B34" s="66" t="s">
        <v>21</v>
      </c>
      <c r="C34" s="69" t="s">
        <v>118</v>
      </c>
      <c r="D34" s="66" t="s">
        <v>17</v>
      </c>
      <c r="E34" s="34" t="s">
        <v>81</v>
      </c>
      <c r="F34" s="20">
        <f t="shared" si="0"/>
        <v>400</v>
      </c>
      <c r="G34" s="20">
        <v>400</v>
      </c>
      <c r="H34" s="20"/>
      <c r="I34" s="20"/>
    </row>
    <row r="35" spans="1:9" s="6" customFormat="1" ht="16.5" x14ac:dyDescent="0.25">
      <c r="A35" s="12"/>
      <c r="B35" s="7" t="s">
        <v>23</v>
      </c>
      <c r="C35" s="7"/>
      <c r="D35" s="7"/>
      <c r="E35" s="71" t="s">
        <v>24</v>
      </c>
      <c r="F35" s="18">
        <f>G35+H35+I35</f>
        <v>2000</v>
      </c>
      <c r="G35" s="18">
        <f>G36</f>
        <v>2000</v>
      </c>
      <c r="H35" s="20"/>
      <c r="I35" s="20"/>
    </row>
    <row r="36" spans="1:9" s="6" customFormat="1" ht="18" customHeight="1" x14ac:dyDescent="0.25">
      <c r="A36" s="12"/>
      <c r="B36" s="7" t="s">
        <v>27</v>
      </c>
      <c r="C36" s="7"/>
      <c r="D36" s="7"/>
      <c r="E36" s="32" t="s">
        <v>28</v>
      </c>
      <c r="F36" s="18">
        <f>SUM(G36:I36)</f>
        <v>2000</v>
      </c>
      <c r="G36" s="18">
        <f>G37</f>
        <v>2000</v>
      </c>
      <c r="H36" s="20"/>
      <c r="I36" s="20"/>
    </row>
    <row r="37" spans="1:9" s="6" customFormat="1" ht="61.5" customHeight="1" x14ac:dyDescent="0.25">
      <c r="A37" s="12"/>
      <c r="B37" s="69" t="s">
        <v>27</v>
      </c>
      <c r="C37" s="69" t="s">
        <v>128</v>
      </c>
      <c r="D37" s="69" t="s">
        <v>17</v>
      </c>
      <c r="E37" s="70" t="s">
        <v>138</v>
      </c>
      <c r="F37" s="20">
        <f>G37+H37+I37</f>
        <v>2000</v>
      </c>
      <c r="G37" s="20">
        <v>2000</v>
      </c>
      <c r="H37" s="20"/>
      <c r="I37" s="20"/>
    </row>
    <row r="38" spans="1:9" s="6" customFormat="1" ht="16.5" x14ac:dyDescent="0.25">
      <c r="A38" s="12"/>
      <c r="B38" s="7" t="s">
        <v>46</v>
      </c>
      <c r="C38" s="35"/>
      <c r="D38" s="35"/>
      <c r="E38" s="71" t="s">
        <v>47</v>
      </c>
      <c r="F38" s="18">
        <f>G38+H38+I38</f>
        <v>21</v>
      </c>
      <c r="G38" s="18">
        <f>G39</f>
        <v>21</v>
      </c>
      <c r="H38" s="20"/>
      <c r="I38" s="20"/>
    </row>
    <row r="39" spans="1:9" s="6" customFormat="1" ht="16.5" x14ac:dyDescent="0.25">
      <c r="A39" s="12"/>
      <c r="B39" s="7" t="s">
        <v>48</v>
      </c>
      <c r="C39" s="36"/>
      <c r="D39" s="36"/>
      <c r="E39" s="71" t="s">
        <v>49</v>
      </c>
      <c r="F39" s="18">
        <f>SUM(G39:I39)</f>
        <v>21</v>
      </c>
      <c r="G39" s="18">
        <f>G40</f>
        <v>21</v>
      </c>
      <c r="H39" s="20"/>
      <c r="I39" s="20"/>
    </row>
    <row r="40" spans="1:9" s="6" customFormat="1" ht="27.75" customHeight="1" x14ac:dyDescent="0.25">
      <c r="A40" s="12"/>
      <c r="B40" s="69" t="s">
        <v>48</v>
      </c>
      <c r="C40" s="66" t="s">
        <v>147</v>
      </c>
      <c r="D40" s="66" t="s">
        <v>17</v>
      </c>
      <c r="E40" s="70" t="s">
        <v>74</v>
      </c>
      <c r="F40" s="20">
        <f>G40+H40+I40</f>
        <v>21</v>
      </c>
      <c r="G40" s="20">
        <v>21</v>
      </c>
      <c r="H40" s="20"/>
      <c r="I40" s="20"/>
    </row>
    <row r="41" spans="1:9" s="10" customFormat="1" ht="24.75" customHeight="1" x14ac:dyDescent="0.25">
      <c r="A41" s="15"/>
      <c r="B41" s="7" t="s">
        <v>75</v>
      </c>
      <c r="C41" s="44"/>
      <c r="D41" s="44"/>
      <c r="E41" s="71" t="s">
        <v>76</v>
      </c>
      <c r="F41" s="18">
        <f t="shared" ref="F41:F59" si="2">G41+H41+I41</f>
        <v>7445</v>
      </c>
      <c r="G41" s="18">
        <f>G42</f>
        <v>7445</v>
      </c>
      <c r="H41" s="18"/>
      <c r="I41" s="18"/>
    </row>
    <row r="42" spans="1:9" s="10" customFormat="1" ht="21" customHeight="1" x14ac:dyDescent="0.25">
      <c r="A42" s="15"/>
      <c r="B42" s="30" t="s">
        <v>77</v>
      </c>
      <c r="C42" s="45"/>
      <c r="D42" s="46"/>
      <c r="E42" s="47" t="s">
        <v>78</v>
      </c>
      <c r="F42" s="18">
        <f t="shared" si="2"/>
        <v>7445</v>
      </c>
      <c r="G42" s="18">
        <f>SUM(G43:G44)</f>
        <v>7445</v>
      </c>
      <c r="H42" s="18"/>
      <c r="I42" s="18"/>
    </row>
    <row r="43" spans="1:9" s="10" customFormat="1" ht="27.75" customHeight="1" x14ac:dyDescent="0.25">
      <c r="A43" s="15"/>
      <c r="B43" s="66" t="s">
        <v>77</v>
      </c>
      <c r="C43" s="48">
        <v>1410844100</v>
      </c>
      <c r="D43" s="66" t="s">
        <v>17</v>
      </c>
      <c r="E43" s="70" t="s">
        <v>79</v>
      </c>
      <c r="F43" s="20">
        <f t="shared" si="2"/>
        <v>7000</v>
      </c>
      <c r="G43" s="20">
        <f>7000</f>
        <v>7000</v>
      </c>
      <c r="H43" s="20"/>
      <c r="I43" s="49"/>
    </row>
    <row r="44" spans="1:9" s="10" customFormat="1" ht="27.75" customHeight="1" x14ac:dyDescent="0.25">
      <c r="A44" s="15"/>
      <c r="B44" s="66" t="s">
        <v>77</v>
      </c>
      <c r="C44" s="48">
        <v>1410844100</v>
      </c>
      <c r="D44" s="66" t="s">
        <v>17</v>
      </c>
      <c r="E44" s="70" t="s">
        <v>81</v>
      </c>
      <c r="F44" s="20">
        <f t="shared" si="2"/>
        <v>445</v>
      </c>
      <c r="G44" s="20">
        <v>445</v>
      </c>
      <c r="H44" s="20"/>
      <c r="I44" s="49"/>
    </row>
    <row r="45" spans="1:9" ht="22.5" customHeight="1" x14ac:dyDescent="0.25">
      <c r="A45" s="29"/>
      <c r="B45" s="30" t="s">
        <v>37</v>
      </c>
      <c r="C45" s="45"/>
      <c r="D45" s="46"/>
      <c r="E45" s="50" t="s">
        <v>38</v>
      </c>
      <c r="F45" s="18">
        <f t="shared" si="2"/>
        <v>57178</v>
      </c>
      <c r="G45" s="18">
        <f>G46</f>
        <v>2121</v>
      </c>
      <c r="H45" s="18">
        <f>H46</f>
        <v>55057</v>
      </c>
      <c r="I45" s="18"/>
    </row>
    <row r="46" spans="1:9" ht="22.5" customHeight="1" x14ac:dyDescent="0.25">
      <c r="A46" s="29"/>
      <c r="B46" s="30" t="s">
        <v>39</v>
      </c>
      <c r="C46" s="45"/>
      <c r="D46" s="46"/>
      <c r="E46" s="24" t="s">
        <v>40</v>
      </c>
      <c r="F46" s="18">
        <f t="shared" si="2"/>
        <v>57178</v>
      </c>
      <c r="G46" s="18">
        <f>SUM(G47:G48)</f>
        <v>2121</v>
      </c>
      <c r="H46" s="18">
        <f>SUM(H47:H48)</f>
        <v>55057</v>
      </c>
      <c r="I46" s="18"/>
    </row>
    <row r="47" spans="1:9" ht="55.5" customHeight="1" x14ac:dyDescent="0.25">
      <c r="A47" s="29"/>
      <c r="B47" s="69" t="s">
        <v>39</v>
      </c>
      <c r="C47" s="69" t="s">
        <v>142</v>
      </c>
      <c r="D47" s="69" t="s">
        <v>17</v>
      </c>
      <c r="E47" s="65" t="s">
        <v>64</v>
      </c>
      <c r="F47" s="20">
        <f>G47+H47</f>
        <v>57078</v>
      </c>
      <c r="G47" s="20">
        <f>1000+1021</f>
        <v>2021</v>
      </c>
      <c r="H47" s="20">
        <f>55056.7+0.3</f>
        <v>55057</v>
      </c>
      <c r="I47" s="18"/>
    </row>
    <row r="48" spans="1:9" ht="28.5" customHeight="1" x14ac:dyDescent="0.25">
      <c r="A48" s="29"/>
      <c r="B48" s="66" t="s">
        <v>39</v>
      </c>
      <c r="C48" s="69" t="s">
        <v>80</v>
      </c>
      <c r="D48" s="66" t="s">
        <v>17</v>
      </c>
      <c r="E48" s="70" t="s">
        <v>81</v>
      </c>
      <c r="F48" s="20">
        <f t="shared" ref="F48" si="3">G48+H48+I48</f>
        <v>100</v>
      </c>
      <c r="G48" s="20">
        <f>300-200</f>
        <v>100</v>
      </c>
      <c r="H48" s="20"/>
      <c r="I48" s="51"/>
    </row>
    <row r="49" spans="1:227" s="6" customFormat="1" ht="25.5" customHeight="1" x14ac:dyDescent="0.25">
      <c r="A49" s="12"/>
      <c r="B49" s="95" t="s">
        <v>29</v>
      </c>
      <c r="C49" s="95"/>
      <c r="D49" s="95"/>
      <c r="E49" s="95"/>
      <c r="F49" s="18">
        <f t="shared" si="2"/>
        <v>1341496.8999999999</v>
      </c>
      <c r="G49" s="18">
        <f>G50+G65+G78+G83+G118+G130+G134</f>
        <v>549146.39999999991</v>
      </c>
      <c r="H49" s="18">
        <f>H50+H65+H78+H83+H118+H130+H134</f>
        <v>712088.5</v>
      </c>
      <c r="I49" s="18">
        <f>I50+I65+I78+I83+I118+I130+I134</f>
        <v>80262</v>
      </c>
    </row>
    <row r="50" spans="1:227" ht="23.25" customHeight="1" x14ac:dyDescent="0.25">
      <c r="A50" s="66"/>
      <c r="B50" s="7" t="s">
        <v>13</v>
      </c>
      <c r="C50" s="7"/>
      <c r="D50" s="73"/>
      <c r="E50" s="24" t="s">
        <v>14</v>
      </c>
      <c r="F50" s="18">
        <f t="shared" si="2"/>
        <v>706022.6</v>
      </c>
      <c r="G50" s="18">
        <f>G51+G60</f>
        <v>209883.59999999998</v>
      </c>
      <c r="H50" s="18">
        <f>H51+H60</f>
        <v>415877</v>
      </c>
      <c r="I50" s="18">
        <f>I51+I60</f>
        <v>80262</v>
      </c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</row>
    <row r="51" spans="1:227" s="5" customFormat="1" ht="23.25" customHeight="1" x14ac:dyDescent="0.25">
      <c r="A51" s="14"/>
      <c r="B51" s="30" t="s">
        <v>15</v>
      </c>
      <c r="C51" s="37"/>
      <c r="D51" s="37"/>
      <c r="E51" s="42" t="s">
        <v>16</v>
      </c>
      <c r="F51" s="18">
        <f t="shared" si="2"/>
        <v>654329.9</v>
      </c>
      <c r="G51" s="52">
        <f>SUM(G52:G59)</f>
        <v>158190.9</v>
      </c>
      <c r="H51" s="52">
        <f>SUM(H52:H59)</f>
        <v>415877</v>
      </c>
      <c r="I51" s="52">
        <f>SUM(I52:I59)</f>
        <v>80262</v>
      </c>
    </row>
    <row r="52" spans="1:227" s="5" customFormat="1" ht="23.25" customHeight="1" x14ac:dyDescent="0.25">
      <c r="A52" s="14"/>
      <c r="B52" s="84" t="s">
        <v>15</v>
      </c>
      <c r="C52" s="69" t="s">
        <v>30</v>
      </c>
      <c r="D52" s="84" t="s">
        <v>18</v>
      </c>
      <c r="E52" s="99" t="s">
        <v>43</v>
      </c>
      <c r="F52" s="20">
        <f t="shared" si="2"/>
        <v>113423.5</v>
      </c>
      <c r="G52" s="53">
        <f>26161.5+4000+3000</f>
        <v>33161.5</v>
      </c>
      <c r="H52" s="53"/>
      <c r="I52" s="53">
        <f>145000+80262-145000</f>
        <v>80262</v>
      </c>
    </row>
    <row r="53" spans="1:227" s="5" customFormat="1" ht="23.25" customHeight="1" x14ac:dyDescent="0.25">
      <c r="A53" s="14"/>
      <c r="B53" s="84"/>
      <c r="C53" s="69" t="s">
        <v>156</v>
      </c>
      <c r="D53" s="84"/>
      <c r="E53" s="99"/>
      <c r="F53" s="20">
        <f t="shared" si="2"/>
        <v>452</v>
      </c>
      <c r="G53" s="53">
        <v>452</v>
      </c>
      <c r="H53" s="53"/>
      <c r="I53" s="53"/>
    </row>
    <row r="54" spans="1:227" ht="23.25" customHeight="1" x14ac:dyDescent="0.25">
      <c r="A54" s="14"/>
      <c r="B54" s="84"/>
      <c r="C54" s="69" t="s">
        <v>63</v>
      </c>
      <c r="D54" s="84"/>
      <c r="E54" s="99"/>
      <c r="F54" s="20">
        <f t="shared" si="2"/>
        <v>26661</v>
      </c>
      <c r="G54" s="20">
        <f>13579+14161-1079</f>
        <v>26661</v>
      </c>
      <c r="H54" s="53"/>
      <c r="I54" s="51"/>
    </row>
    <row r="55" spans="1:227" ht="23.25" customHeight="1" x14ac:dyDescent="0.25">
      <c r="A55" s="14"/>
      <c r="B55" s="84"/>
      <c r="C55" s="69" t="s">
        <v>59</v>
      </c>
      <c r="D55" s="84"/>
      <c r="E55" s="99"/>
      <c r="F55" s="20">
        <f t="shared" si="2"/>
        <v>239949</v>
      </c>
      <c r="G55" s="20"/>
      <c r="H55" s="53">
        <v>239949</v>
      </c>
      <c r="I55" s="51"/>
    </row>
    <row r="56" spans="1:227" ht="19.5" customHeight="1" x14ac:dyDescent="0.25">
      <c r="A56" s="14"/>
      <c r="B56" s="84"/>
      <c r="C56" s="69" t="s">
        <v>53</v>
      </c>
      <c r="D56" s="84"/>
      <c r="E56" s="99"/>
      <c r="F56" s="20">
        <f t="shared" si="2"/>
        <v>175928</v>
      </c>
      <c r="G56" s="20"/>
      <c r="H56" s="53">
        <f>36329+139599</f>
        <v>175928</v>
      </c>
      <c r="I56" s="51"/>
    </row>
    <row r="57" spans="1:227" ht="34.5" customHeight="1" x14ac:dyDescent="0.25">
      <c r="A57" s="14"/>
      <c r="B57" s="77" t="s">
        <v>15</v>
      </c>
      <c r="C57" s="69" t="s">
        <v>162</v>
      </c>
      <c r="D57" s="77" t="s">
        <v>18</v>
      </c>
      <c r="E57" s="99" t="s">
        <v>155</v>
      </c>
      <c r="F57" s="20">
        <f t="shared" si="2"/>
        <v>845.7</v>
      </c>
      <c r="G57" s="20">
        <f>225+645.6-24.9</f>
        <v>845.7</v>
      </c>
      <c r="H57" s="53"/>
      <c r="I57" s="51"/>
    </row>
    <row r="58" spans="1:227" ht="34.5" customHeight="1" x14ac:dyDescent="0.25">
      <c r="A58" s="14"/>
      <c r="B58" s="79"/>
      <c r="C58" s="69" t="s">
        <v>161</v>
      </c>
      <c r="D58" s="79"/>
      <c r="E58" s="99"/>
      <c r="F58" s="20">
        <f t="shared" si="2"/>
        <v>96570.7</v>
      </c>
      <c r="G58" s="20">
        <f>71415-12000+37155.7</f>
        <v>96570.7</v>
      </c>
      <c r="H58" s="53"/>
      <c r="I58" s="51"/>
    </row>
    <row r="59" spans="1:227" ht="36.75" customHeight="1" x14ac:dyDescent="0.25">
      <c r="A59" s="14"/>
      <c r="B59" s="66" t="s">
        <v>15</v>
      </c>
      <c r="C59" s="69" t="s">
        <v>30</v>
      </c>
      <c r="D59" s="66" t="s">
        <v>18</v>
      </c>
      <c r="E59" s="70" t="s">
        <v>74</v>
      </c>
      <c r="F59" s="20">
        <f t="shared" si="2"/>
        <v>500</v>
      </c>
      <c r="G59" s="20">
        <v>500</v>
      </c>
      <c r="H59" s="53"/>
      <c r="I59" s="51"/>
    </row>
    <row r="60" spans="1:227" ht="33" customHeight="1" x14ac:dyDescent="0.25">
      <c r="A60" s="13"/>
      <c r="B60" s="30" t="s">
        <v>83</v>
      </c>
      <c r="C60" s="68"/>
      <c r="D60" s="68"/>
      <c r="E60" s="71" t="s">
        <v>67</v>
      </c>
      <c r="F60" s="18">
        <f>G60+H60+I60</f>
        <v>51692.7</v>
      </c>
      <c r="G60" s="18">
        <f>SUM(G61:G64)</f>
        <v>51692.7</v>
      </c>
      <c r="H60" s="18"/>
      <c r="I60" s="18"/>
    </row>
    <row r="61" spans="1:227" ht="26.25" customHeight="1" x14ac:dyDescent="0.25">
      <c r="A61" s="13"/>
      <c r="B61" s="66" t="s">
        <v>83</v>
      </c>
      <c r="C61" s="66" t="s">
        <v>82</v>
      </c>
      <c r="D61" s="66" t="s">
        <v>18</v>
      </c>
      <c r="E61" s="70" t="s">
        <v>123</v>
      </c>
      <c r="F61" s="20">
        <f>G61+H61+I61</f>
        <v>17210.5</v>
      </c>
      <c r="G61" s="20">
        <f>6530-1068+11748.5</f>
        <v>17210.5</v>
      </c>
      <c r="H61" s="18"/>
      <c r="I61" s="54"/>
    </row>
    <row r="62" spans="1:227" ht="26.25" customHeight="1" x14ac:dyDescent="0.25">
      <c r="A62" s="13"/>
      <c r="B62" s="66" t="s">
        <v>83</v>
      </c>
      <c r="C62" s="66" t="s">
        <v>82</v>
      </c>
      <c r="D62" s="66" t="s">
        <v>18</v>
      </c>
      <c r="E62" s="70" t="s">
        <v>124</v>
      </c>
      <c r="F62" s="20">
        <f>G62+H62+I62</f>
        <v>6941</v>
      </c>
      <c r="G62" s="20">
        <f>100+3500+241+2000+1100</f>
        <v>6941</v>
      </c>
      <c r="H62" s="18"/>
      <c r="I62" s="54"/>
    </row>
    <row r="63" spans="1:227" ht="26.25" customHeight="1" x14ac:dyDescent="0.25">
      <c r="A63" s="13"/>
      <c r="B63" s="66" t="s">
        <v>83</v>
      </c>
      <c r="C63" s="66" t="s">
        <v>82</v>
      </c>
      <c r="D63" s="66" t="s">
        <v>18</v>
      </c>
      <c r="E63" s="70" t="s">
        <v>148</v>
      </c>
      <c r="F63" s="20">
        <f>G63+H63+I63</f>
        <v>27310</v>
      </c>
      <c r="G63" s="20">
        <v>27310</v>
      </c>
      <c r="H63" s="18"/>
      <c r="I63" s="54"/>
    </row>
    <row r="64" spans="1:227" ht="25.5" customHeight="1" x14ac:dyDescent="0.25">
      <c r="A64" s="13"/>
      <c r="B64" s="66" t="s">
        <v>83</v>
      </c>
      <c r="C64" s="66" t="s">
        <v>82</v>
      </c>
      <c r="D64" s="66" t="s">
        <v>18</v>
      </c>
      <c r="E64" s="70" t="s">
        <v>74</v>
      </c>
      <c r="F64" s="20">
        <f>G64+H64+I64</f>
        <v>231.2</v>
      </c>
      <c r="G64" s="20">
        <f>71.2+160</f>
        <v>231.2</v>
      </c>
      <c r="H64" s="18"/>
      <c r="I64" s="54"/>
    </row>
    <row r="65" spans="1:9" ht="24.75" customHeight="1" x14ac:dyDescent="0.25">
      <c r="A65" s="13"/>
      <c r="B65" s="7" t="s">
        <v>19</v>
      </c>
      <c r="C65" s="66"/>
      <c r="D65" s="66"/>
      <c r="E65" s="71" t="s">
        <v>20</v>
      </c>
      <c r="F65" s="19">
        <f>SUM(G65:I65)</f>
        <v>297346.59999999998</v>
      </c>
      <c r="G65" s="18">
        <f>G66+G71</f>
        <v>133736.29999999999</v>
      </c>
      <c r="H65" s="18">
        <f>H66+H71</f>
        <v>163610.29999999999</v>
      </c>
      <c r="I65" s="18"/>
    </row>
    <row r="66" spans="1:9" ht="24.75" customHeight="1" x14ac:dyDescent="0.25">
      <c r="A66" s="13"/>
      <c r="B66" s="7" t="s">
        <v>60</v>
      </c>
      <c r="C66" s="7"/>
      <c r="D66" s="7"/>
      <c r="E66" s="71" t="s">
        <v>61</v>
      </c>
      <c r="F66" s="18">
        <f>G66+H66+I66</f>
        <v>60010.6</v>
      </c>
      <c r="G66" s="18">
        <f>SUM(G67:G70)</f>
        <v>60010.6</v>
      </c>
      <c r="H66" s="18"/>
      <c r="I66" s="18"/>
    </row>
    <row r="67" spans="1:9" ht="61.5" customHeight="1" x14ac:dyDescent="0.25">
      <c r="A67" s="13"/>
      <c r="B67" s="69" t="s">
        <v>60</v>
      </c>
      <c r="C67" s="66" t="s">
        <v>120</v>
      </c>
      <c r="D67" s="66" t="s">
        <v>18</v>
      </c>
      <c r="E67" s="65" t="s">
        <v>131</v>
      </c>
      <c r="F67" s="20">
        <f>G67+H67+I67</f>
        <v>45156.6</v>
      </c>
      <c r="G67" s="20">
        <f>8077.6+1079+2200+800+27000+6000</f>
        <v>45156.6</v>
      </c>
      <c r="H67" s="18"/>
      <c r="I67" s="18"/>
    </row>
    <row r="68" spans="1:9" ht="24.75" customHeight="1" x14ac:dyDescent="0.25">
      <c r="A68" s="13"/>
      <c r="B68" s="106" t="s">
        <v>60</v>
      </c>
      <c r="C68" s="66" t="s">
        <v>120</v>
      </c>
      <c r="D68" s="77" t="s">
        <v>18</v>
      </c>
      <c r="E68" s="108" t="s">
        <v>166</v>
      </c>
      <c r="F68" s="20">
        <f t="shared" ref="F68:F70" si="4">G68+H68+I68</f>
        <v>14280</v>
      </c>
      <c r="G68" s="20">
        <v>14280</v>
      </c>
      <c r="H68" s="18"/>
      <c r="I68" s="18"/>
    </row>
    <row r="69" spans="1:9" ht="24.75" customHeight="1" x14ac:dyDescent="0.25">
      <c r="A69" s="13"/>
      <c r="B69" s="107"/>
      <c r="C69" s="69" t="s">
        <v>167</v>
      </c>
      <c r="D69" s="79"/>
      <c r="E69" s="108"/>
      <c r="F69" s="20">
        <f t="shared" si="4"/>
        <v>400</v>
      </c>
      <c r="G69" s="74">
        <v>400</v>
      </c>
      <c r="H69" s="18"/>
      <c r="I69" s="18"/>
    </row>
    <row r="70" spans="1:9" ht="28.5" customHeight="1" x14ac:dyDescent="0.25">
      <c r="A70" s="13"/>
      <c r="B70" s="69" t="s">
        <v>60</v>
      </c>
      <c r="C70" s="66" t="s">
        <v>120</v>
      </c>
      <c r="D70" s="66" t="s">
        <v>18</v>
      </c>
      <c r="E70" s="70" t="s">
        <v>74</v>
      </c>
      <c r="F70" s="20">
        <f t="shared" si="4"/>
        <v>174</v>
      </c>
      <c r="G70" s="20">
        <f>150+24</f>
        <v>174</v>
      </c>
      <c r="H70" s="18"/>
      <c r="I70" s="18"/>
    </row>
    <row r="71" spans="1:9" ht="24.75" customHeight="1" x14ac:dyDescent="0.25">
      <c r="A71" s="13"/>
      <c r="B71" s="7" t="s">
        <v>21</v>
      </c>
      <c r="C71" s="7"/>
      <c r="D71" s="7"/>
      <c r="E71" s="71" t="s">
        <v>22</v>
      </c>
      <c r="F71" s="19">
        <f t="shared" ref="F71:F76" si="5">SUM(G71:I71)</f>
        <v>237336</v>
      </c>
      <c r="G71" s="19">
        <f>SUM(G72:G77)</f>
        <v>73725.7</v>
      </c>
      <c r="H71" s="19">
        <f>SUM(H72:H77)</f>
        <v>163610.29999999999</v>
      </c>
      <c r="I71" s="18"/>
    </row>
    <row r="72" spans="1:9" ht="65.25" customHeight="1" x14ac:dyDescent="0.25">
      <c r="A72" s="13"/>
      <c r="B72" s="66" t="s">
        <v>21</v>
      </c>
      <c r="C72" s="69" t="s">
        <v>52</v>
      </c>
      <c r="D72" s="66" t="s">
        <v>18</v>
      </c>
      <c r="E72" s="70" t="s">
        <v>41</v>
      </c>
      <c r="F72" s="20">
        <f t="shared" si="5"/>
        <v>169608.5</v>
      </c>
      <c r="G72" s="74">
        <v>32548.2</v>
      </c>
      <c r="H72" s="33">
        <v>137060.29999999999</v>
      </c>
      <c r="I72" s="51"/>
    </row>
    <row r="73" spans="1:9" ht="24" customHeight="1" x14ac:dyDescent="0.25">
      <c r="A73" s="13"/>
      <c r="B73" s="66" t="s">
        <v>21</v>
      </c>
      <c r="C73" s="66" t="s">
        <v>84</v>
      </c>
      <c r="D73" s="66" t="s">
        <v>18</v>
      </c>
      <c r="E73" s="85" t="s">
        <v>158</v>
      </c>
      <c r="F73" s="20">
        <f t="shared" si="5"/>
        <v>9000</v>
      </c>
      <c r="G73" s="74">
        <v>9000</v>
      </c>
      <c r="H73" s="33"/>
      <c r="I73" s="51"/>
    </row>
    <row r="74" spans="1:9" ht="27.75" customHeight="1" x14ac:dyDescent="0.25">
      <c r="A74" s="13"/>
      <c r="B74" s="66" t="s">
        <v>21</v>
      </c>
      <c r="C74" s="66" t="s">
        <v>170</v>
      </c>
      <c r="D74" s="66" t="s">
        <v>18</v>
      </c>
      <c r="E74" s="85"/>
      <c r="F74" s="20">
        <f t="shared" si="5"/>
        <v>24300</v>
      </c>
      <c r="G74" s="74"/>
      <c r="H74" s="33">
        <v>24300</v>
      </c>
      <c r="I74" s="51"/>
    </row>
    <row r="75" spans="1:9" ht="27.75" customHeight="1" x14ac:dyDescent="0.25">
      <c r="A75" s="13"/>
      <c r="B75" s="66" t="s">
        <v>21</v>
      </c>
      <c r="C75" s="66" t="s">
        <v>84</v>
      </c>
      <c r="D75" s="66" t="s">
        <v>18</v>
      </c>
      <c r="E75" s="70" t="s">
        <v>171</v>
      </c>
      <c r="F75" s="20">
        <f t="shared" si="5"/>
        <v>31000</v>
      </c>
      <c r="G75" s="74">
        <v>31000</v>
      </c>
      <c r="H75" s="33"/>
      <c r="I75" s="51"/>
    </row>
    <row r="76" spans="1:9" ht="27.75" customHeight="1" x14ac:dyDescent="0.25">
      <c r="A76" s="13"/>
      <c r="B76" s="66" t="s">
        <v>21</v>
      </c>
      <c r="C76" s="66" t="s">
        <v>182</v>
      </c>
      <c r="D76" s="66" t="s">
        <v>18</v>
      </c>
      <c r="E76" s="70" t="s">
        <v>183</v>
      </c>
      <c r="F76" s="20">
        <f t="shared" si="5"/>
        <v>2250</v>
      </c>
      <c r="G76" s="74"/>
      <c r="H76" s="33">
        <v>2250</v>
      </c>
      <c r="I76" s="51"/>
    </row>
    <row r="77" spans="1:9" ht="66" customHeight="1" x14ac:dyDescent="0.25">
      <c r="A77" s="13"/>
      <c r="B77" s="66" t="s">
        <v>21</v>
      </c>
      <c r="C77" s="66" t="s">
        <v>84</v>
      </c>
      <c r="D77" s="66" t="s">
        <v>18</v>
      </c>
      <c r="E77" s="70" t="s">
        <v>110</v>
      </c>
      <c r="F77" s="20">
        <f t="shared" ref="F77" si="6">SUM(G77:I77)</f>
        <v>1177.5</v>
      </c>
      <c r="G77" s="74">
        <f>644.7-267.2+800</f>
        <v>1177.5</v>
      </c>
      <c r="H77" s="74"/>
      <c r="I77" s="51"/>
    </row>
    <row r="78" spans="1:9" ht="27" customHeight="1" x14ac:dyDescent="0.25">
      <c r="A78" s="13"/>
      <c r="B78" s="30" t="s">
        <v>111</v>
      </c>
      <c r="C78" s="30"/>
      <c r="D78" s="30"/>
      <c r="E78" s="31" t="s">
        <v>112</v>
      </c>
      <c r="F78" s="18">
        <f>F79</f>
        <v>2079</v>
      </c>
      <c r="G78" s="75">
        <f>G79</f>
        <v>770</v>
      </c>
      <c r="H78" s="75">
        <f>H79</f>
        <v>1309</v>
      </c>
      <c r="I78" s="51"/>
    </row>
    <row r="79" spans="1:9" ht="47.25" customHeight="1" x14ac:dyDescent="0.25">
      <c r="A79" s="13"/>
      <c r="B79" s="30" t="s">
        <v>113</v>
      </c>
      <c r="C79" s="30"/>
      <c r="D79" s="30"/>
      <c r="E79" s="59" t="s">
        <v>114</v>
      </c>
      <c r="F79" s="18">
        <f>G79+H79</f>
        <v>2079</v>
      </c>
      <c r="G79" s="75">
        <f>SUM(G80:G82)</f>
        <v>770</v>
      </c>
      <c r="H79" s="75">
        <f>SUM(H80:H82)</f>
        <v>1309</v>
      </c>
      <c r="I79" s="51"/>
    </row>
    <row r="80" spans="1:9" ht="21.75" customHeight="1" x14ac:dyDescent="0.25">
      <c r="A80" s="13"/>
      <c r="B80" s="84" t="s">
        <v>113</v>
      </c>
      <c r="C80" s="66" t="s">
        <v>115</v>
      </c>
      <c r="D80" s="84" t="s">
        <v>18</v>
      </c>
      <c r="E80" s="85" t="s">
        <v>116</v>
      </c>
      <c r="F80" s="20">
        <f>SUM(G80:H80)</f>
        <v>561</v>
      </c>
      <c r="G80" s="74">
        <v>561</v>
      </c>
      <c r="H80" s="74"/>
      <c r="I80" s="51"/>
    </row>
    <row r="81" spans="1:9" ht="21.75" customHeight="1" x14ac:dyDescent="0.25">
      <c r="A81" s="13"/>
      <c r="B81" s="84"/>
      <c r="C81" s="66" t="s">
        <v>117</v>
      </c>
      <c r="D81" s="84"/>
      <c r="E81" s="85"/>
      <c r="F81" s="74">
        <f>SUM(G81:H81)</f>
        <v>1309</v>
      </c>
      <c r="G81" s="74"/>
      <c r="H81" s="74">
        <v>1309</v>
      </c>
      <c r="I81" s="51"/>
    </row>
    <row r="82" spans="1:9" ht="28.5" customHeight="1" x14ac:dyDescent="0.25">
      <c r="A82" s="13"/>
      <c r="B82" s="66" t="s">
        <v>113</v>
      </c>
      <c r="C82" s="69" t="s">
        <v>120</v>
      </c>
      <c r="D82" s="66" t="s">
        <v>18</v>
      </c>
      <c r="E82" s="70" t="s">
        <v>74</v>
      </c>
      <c r="F82" s="74">
        <f>SUM(G82:H82)</f>
        <v>209</v>
      </c>
      <c r="G82" s="74">
        <v>209</v>
      </c>
      <c r="H82" s="74"/>
      <c r="I82" s="51"/>
    </row>
    <row r="83" spans="1:9" ht="28.5" customHeight="1" x14ac:dyDescent="0.25">
      <c r="A83" s="13"/>
      <c r="B83" s="68" t="s">
        <v>23</v>
      </c>
      <c r="C83" s="71"/>
      <c r="D83" s="71"/>
      <c r="E83" s="71" t="s">
        <v>24</v>
      </c>
      <c r="F83" s="18">
        <f t="shared" ref="F83:F95" si="7">G83+H83+I83</f>
        <v>295276</v>
      </c>
      <c r="G83" s="18">
        <f>G84+G96+G112+G115</f>
        <v>197507</v>
      </c>
      <c r="H83" s="18">
        <f>H84+H96+H112+H115</f>
        <v>97769</v>
      </c>
      <c r="I83" s="18"/>
    </row>
    <row r="84" spans="1:9" ht="28.5" customHeight="1" x14ac:dyDescent="0.25">
      <c r="A84" s="13"/>
      <c r="B84" s="7" t="s">
        <v>25</v>
      </c>
      <c r="C84" s="7"/>
      <c r="D84" s="7"/>
      <c r="E84" s="32" t="s">
        <v>26</v>
      </c>
      <c r="F84" s="18">
        <f t="shared" si="7"/>
        <v>129692.9</v>
      </c>
      <c r="G84" s="18">
        <f>SUM(G85:G95)</f>
        <v>82879.899999999994</v>
      </c>
      <c r="H84" s="18">
        <f>SUM(H85:H93)</f>
        <v>46813</v>
      </c>
      <c r="I84" s="18"/>
    </row>
    <row r="85" spans="1:9" ht="26.25" customHeight="1" x14ac:dyDescent="0.25">
      <c r="A85" s="13"/>
      <c r="B85" s="86" t="s">
        <v>25</v>
      </c>
      <c r="C85" s="69" t="s">
        <v>85</v>
      </c>
      <c r="D85" s="86" t="s">
        <v>18</v>
      </c>
      <c r="E85" s="85" t="s">
        <v>108</v>
      </c>
      <c r="F85" s="20">
        <f t="shared" si="7"/>
        <v>6500</v>
      </c>
      <c r="G85" s="20">
        <v>6500</v>
      </c>
      <c r="H85" s="20"/>
      <c r="I85" s="51"/>
    </row>
    <row r="86" spans="1:9" ht="22.5" customHeight="1" x14ac:dyDescent="0.25">
      <c r="A86" s="13"/>
      <c r="B86" s="86"/>
      <c r="C86" s="69" t="s">
        <v>54</v>
      </c>
      <c r="D86" s="86"/>
      <c r="E86" s="85"/>
      <c r="F86" s="20">
        <f t="shared" si="7"/>
        <v>1852</v>
      </c>
      <c r="G86" s="20">
        <v>1852</v>
      </c>
      <c r="H86" s="20"/>
      <c r="I86" s="51"/>
    </row>
    <row r="87" spans="1:9" ht="22.5" customHeight="1" x14ac:dyDescent="0.25">
      <c r="A87" s="13"/>
      <c r="B87" s="86"/>
      <c r="C87" s="69" t="s">
        <v>55</v>
      </c>
      <c r="D87" s="86"/>
      <c r="E87" s="85"/>
      <c r="F87" s="20">
        <f t="shared" si="7"/>
        <v>16666</v>
      </c>
      <c r="G87" s="20"/>
      <c r="H87" s="20">
        <v>16666</v>
      </c>
      <c r="I87" s="51"/>
    </row>
    <row r="88" spans="1:9" ht="22.5" customHeight="1" x14ac:dyDescent="0.25">
      <c r="A88" s="13"/>
      <c r="B88" s="86" t="s">
        <v>25</v>
      </c>
      <c r="C88" s="69" t="s">
        <v>54</v>
      </c>
      <c r="D88" s="86" t="s">
        <v>18</v>
      </c>
      <c r="E88" s="85" t="s">
        <v>109</v>
      </c>
      <c r="F88" s="20">
        <f t="shared" si="7"/>
        <v>3350</v>
      </c>
      <c r="G88" s="20">
        <v>3350</v>
      </c>
      <c r="H88" s="20"/>
      <c r="I88" s="51"/>
    </row>
    <row r="89" spans="1:9" ht="24" customHeight="1" x14ac:dyDescent="0.25">
      <c r="A89" s="13"/>
      <c r="B89" s="86"/>
      <c r="C89" s="69" t="s">
        <v>55</v>
      </c>
      <c r="D89" s="86"/>
      <c r="E89" s="85"/>
      <c r="F89" s="20">
        <f t="shared" si="7"/>
        <v>30147</v>
      </c>
      <c r="G89" s="20"/>
      <c r="H89" s="20">
        <v>30147</v>
      </c>
      <c r="I89" s="51"/>
    </row>
    <row r="90" spans="1:9" s="10" customFormat="1" ht="31.5" customHeight="1" x14ac:dyDescent="0.25">
      <c r="A90" s="15"/>
      <c r="B90" s="69" t="s">
        <v>25</v>
      </c>
      <c r="C90" s="69" t="s">
        <v>85</v>
      </c>
      <c r="D90" s="69" t="s">
        <v>18</v>
      </c>
      <c r="E90" s="70" t="s">
        <v>74</v>
      </c>
      <c r="F90" s="20">
        <f t="shared" si="7"/>
        <v>1200</v>
      </c>
      <c r="G90" s="20">
        <f>200+100+900</f>
        <v>1200</v>
      </c>
      <c r="H90" s="20"/>
      <c r="I90" s="49"/>
    </row>
    <row r="91" spans="1:9" ht="40.5" customHeight="1" x14ac:dyDescent="0.25">
      <c r="A91" s="13"/>
      <c r="B91" s="69" t="s">
        <v>25</v>
      </c>
      <c r="C91" s="69" t="s">
        <v>85</v>
      </c>
      <c r="D91" s="69" t="s">
        <v>18</v>
      </c>
      <c r="E91" s="70" t="s">
        <v>86</v>
      </c>
      <c r="F91" s="20">
        <f t="shared" si="7"/>
        <v>4876</v>
      </c>
      <c r="G91" s="20">
        <f>500+3900+476</f>
        <v>4876</v>
      </c>
      <c r="H91" s="20"/>
      <c r="I91" s="20"/>
    </row>
    <row r="92" spans="1:9" ht="48" customHeight="1" x14ac:dyDescent="0.25">
      <c r="A92" s="13"/>
      <c r="B92" s="69" t="s">
        <v>25</v>
      </c>
      <c r="C92" s="69" t="s">
        <v>85</v>
      </c>
      <c r="D92" s="69" t="s">
        <v>18</v>
      </c>
      <c r="E92" s="70" t="s">
        <v>127</v>
      </c>
      <c r="F92" s="20">
        <f t="shared" si="7"/>
        <v>1500</v>
      </c>
      <c r="G92" s="20">
        <v>1500</v>
      </c>
      <c r="H92" s="20"/>
      <c r="I92" s="20"/>
    </row>
    <row r="93" spans="1:9" ht="39" customHeight="1" x14ac:dyDescent="0.25">
      <c r="A93" s="13"/>
      <c r="B93" s="69" t="s">
        <v>25</v>
      </c>
      <c r="C93" s="69" t="s">
        <v>85</v>
      </c>
      <c r="D93" s="69" t="s">
        <v>18</v>
      </c>
      <c r="E93" s="70" t="s">
        <v>129</v>
      </c>
      <c r="F93" s="20">
        <f t="shared" si="7"/>
        <v>1500</v>
      </c>
      <c r="G93" s="20">
        <v>1500</v>
      </c>
      <c r="H93" s="20"/>
      <c r="I93" s="20"/>
    </row>
    <row r="94" spans="1:9" ht="39" customHeight="1" x14ac:dyDescent="0.25">
      <c r="A94" s="13"/>
      <c r="B94" s="69" t="s">
        <v>25</v>
      </c>
      <c r="C94" s="69" t="s">
        <v>85</v>
      </c>
      <c r="D94" s="69" t="s">
        <v>18</v>
      </c>
      <c r="E94" s="70" t="s">
        <v>172</v>
      </c>
      <c r="F94" s="20">
        <f t="shared" si="7"/>
        <v>58907</v>
      </c>
      <c r="G94" s="20">
        <v>58907</v>
      </c>
      <c r="H94" s="20"/>
      <c r="I94" s="20"/>
    </row>
    <row r="95" spans="1:9" ht="39" customHeight="1" x14ac:dyDescent="0.25">
      <c r="A95" s="13"/>
      <c r="B95" s="69" t="s">
        <v>25</v>
      </c>
      <c r="C95" s="69" t="s">
        <v>153</v>
      </c>
      <c r="D95" s="69" t="s">
        <v>18</v>
      </c>
      <c r="E95" s="70" t="s">
        <v>164</v>
      </c>
      <c r="F95" s="20">
        <f t="shared" si="7"/>
        <v>3194.9</v>
      </c>
      <c r="G95" s="20">
        <f>3170+24.9</f>
        <v>3194.9</v>
      </c>
      <c r="H95" s="20"/>
      <c r="I95" s="20"/>
    </row>
    <row r="96" spans="1:9" s="10" customFormat="1" ht="30" customHeight="1" x14ac:dyDescent="0.25">
      <c r="A96" s="15"/>
      <c r="B96" s="7" t="s">
        <v>27</v>
      </c>
      <c r="C96" s="7"/>
      <c r="D96" s="7"/>
      <c r="E96" s="32" t="s">
        <v>28</v>
      </c>
      <c r="F96" s="18">
        <f>SUM(G96:I96)</f>
        <v>130630.6</v>
      </c>
      <c r="G96" s="18">
        <f>SUM(G97:G111)</f>
        <v>79674.600000000006</v>
      </c>
      <c r="H96" s="18">
        <f>SUM(H97:H111)</f>
        <v>50956</v>
      </c>
      <c r="I96" s="18"/>
    </row>
    <row r="97" spans="1:10" s="10" customFormat="1" ht="33" customHeight="1" x14ac:dyDescent="0.25">
      <c r="A97" s="15"/>
      <c r="B97" s="86" t="s">
        <v>27</v>
      </c>
      <c r="C97" s="69" t="s">
        <v>45</v>
      </c>
      <c r="D97" s="86" t="s">
        <v>18</v>
      </c>
      <c r="E97" s="85" t="s">
        <v>139</v>
      </c>
      <c r="F97" s="20">
        <f t="shared" ref="F97:F157" si="8">G97+H97+I97</f>
        <v>2884</v>
      </c>
      <c r="G97" s="20">
        <v>2884</v>
      </c>
      <c r="H97" s="20"/>
      <c r="I97" s="49"/>
    </row>
    <row r="98" spans="1:10" s="10" customFormat="1" ht="31.5" customHeight="1" x14ac:dyDescent="0.25">
      <c r="A98" s="15"/>
      <c r="B98" s="86"/>
      <c r="C98" s="69" t="s">
        <v>42</v>
      </c>
      <c r="D98" s="86"/>
      <c r="E98" s="85"/>
      <c r="F98" s="20">
        <f t="shared" si="8"/>
        <v>25956</v>
      </c>
      <c r="G98" s="20"/>
      <c r="H98" s="20">
        <f>25958-2</f>
        <v>25956</v>
      </c>
      <c r="I98" s="49"/>
    </row>
    <row r="99" spans="1:10" s="10" customFormat="1" ht="27" customHeight="1" x14ac:dyDescent="0.25">
      <c r="A99" s="15"/>
      <c r="B99" s="86" t="s">
        <v>27</v>
      </c>
      <c r="C99" s="69" t="s">
        <v>45</v>
      </c>
      <c r="D99" s="86" t="s">
        <v>18</v>
      </c>
      <c r="E99" s="81" t="s">
        <v>107</v>
      </c>
      <c r="F99" s="20">
        <f>G99+H99+I99</f>
        <v>2778</v>
      </c>
      <c r="G99" s="20">
        <v>2778</v>
      </c>
      <c r="H99" s="20"/>
      <c r="I99" s="49"/>
      <c r="J99" s="83"/>
    </row>
    <row r="100" spans="1:10" s="10" customFormat="1" ht="24" customHeight="1" x14ac:dyDescent="0.25">
      <c r="A100" s="15"/>
      <c r="B100" s="86"/>
      <c r="C100" s="69" t="s">
        <v>42</v>
      </c>
      <c r="D100" s="86"/>
      <c r="E100" s="82"/>
      <c r="F100" s="20">
        <f t="shared" si="8"/>
        <v>25000</v>
      </c>
      <c r="G100" s="20"/>
      <c r="H100" s="20">
        <v>25000</v>
      </c>
      <c r="I100" s="49"/>
      <c r="J100" s="83"/>
    </row>
    <row r="101" spans="1:10" s="10" customFormat="1" ht="52.5" customHeight="1" x14ac:dyDescent="0.25">
      <c r="A101" s="15"/>
      <c r="B101" s="69" t="s">
        <v>27</v>
      </c>
      <c r="C101" s="69" t="s">
        <v>87</v>
      </c>
      <c r="D101" s="69" t="s">
        <v>18</v>
      </c>
      <c r="E101" s="70" t="s">
        <v>122</v>
      </c>
      <c r="F101" s="20">
        <f t="shared" si="8"/>
        <v>21554.699999999997</v>
      </c>
      <c r="G101" s="20">
        <f>100+588.6+680+20186.1</f>
        <v>21554.699999999997</v>
      </c>
      <c r="H101" s="20"/>
      <c r="I101" s="49"/>
      <c r="J101" s="83"/>
    </row>
    <row r="102" spans="1:10" s="10" customFormat="1" ht="66" customHeight="1" x14ac:dyDescent="0.25">
      <c r="A102" s="15"/>
      <c r="B102" s="69" t="s">
        <v>27</v>
      </c>
      <c r="C102" s="69" t="s">
        <v>87</v>
      </c>
      <c r="D102" s="69" t="s">
        <v>18</v>
      </c>
      <c r="E102" s="70" t="s">
        <v>121</v>
      </c>
      <c r="F102" s="20">
        <f t="shared" si="8"/>
        <v>2200</v>
      </c>
      <c r="G102" s="20">
        <f>100+2100</f>
        <v>2200</v>
      </c>
      <c r="H102" s="20"/>
      <c r="I102" s="49"/>
    </row>
    <row r="103" spans="1:10" s="10" customFormat="1" ht="68.25" customHeight="1" x14ac:dyDescent="0.25">
      <c r="A103" s="15"/>
      <c r="B103" s="69" t="s">
        <v>27</v>
      </c>
      <c r="C103" s="69" t="s">
        <v>87</v>
      </c>
      <c r="D103" s="69" t="s">
        <v>18</v>
      </c>
      <c r="E103" s="70" t="s">
        <v>130</v>
      </c>
      <c r="F103" s="20">
        <f t="shared" si="8"/>
        <v>1800</v>
      </c>
      <c r="G103" s="20">
        <v>1800</v>
      </c>
      <c r="H103" s="20"/>
      <c r="I103" s="49"/>
    </row>
    <row r="104" spans="1:10" s="10" customFormat="1" ht="41.25" customHeight="1" x14ac:dyDescent="0.25">
      <c r="A104" s="15"/>
      <c r="B104" s="69" t="s">
        <v>27</v>
      </c>
      <c r="C104" s="69" t="s">
        <v>87</v>
      </c>
      <c r="D104" s="69" t="s">
        <v>18</v>
      </c>
      <c r="E104" s="70" t="s">
        <v>180</v>
      </c>
      <c r="F104" s="20">
        <f t="shared" si="8"/>
        <v>19331.3</v>
      </c>
      <c r="G104" s="20">
        <f>5309+14022.3</f>
        <v>19331.3</v>
      </c>
      <c r="H104" s="20"/>
      <c r="I104" s="49"/>
    </row>
    <row r="105" spans="1:10" s="10" customFormat="1" ht="41.25" customHeight="1" x14ac:dyDescent="0.25">
      <c r="A105" s="15"/>
      <c r="B105" s="69" t="s">
        <v>27</v>
      </c>
      <c r="C105" s="69" t="s">
        <v>152</v>
      </c>
      <c r="D105" s="69" t="s">
        <v>18</v>
      </c>
      <c r="E105" s="70" t="s">
        <v>165</v>
      </c>
      <c r="F105" s="20">
        <f t="shared" si="8"/>
        <v>85</v>
      </c>
      <c r="G105" s="20">
        <v>85</v>
      </c>
      <c r="H105" s="20"/>
      <c r="I105" s="49"/>
    </row>
    <row r="106" spans="1:10" s="10" customFormat="1" ht="41.25" customHeight="1" x14ac:dyDescent="0.25">
      <c r="A106" s="15"/>
      <c r="B106" s="69" t="s">
        <v>27</v>
      </c>
      <c r="C106" s="69" t="s">
        <v>152</v>
      </c>
      <c r="D106" s="69" t="s">
        <v>18</v>
      </c>
      <c r="E106" s="70" t="s">
        <v>163</v>
      </c>
      <c r="F106" s="20">
        <f t="shared" si="8"/>
        <v>200</v>
      </c>
      <c r="G106" s="20">
        <v>200</v>
      </c>
      <c r="H106" s="20"/>
      <c r="I106" s="49"/>
    </row>
    <row r="107" spans="1:10" s="10" customFormat="1" ht="41.25" customHeight="1" x14ac:dyDescent="0.25">
      <c r="A107" s="15"/>
      <c r="B107" s="69" t="s">
        <v>27</v>
      </c>
      <c r="C107" s="69" t="s">
        <v>152</v>
      </c>
      <c r="D107" s="69" t="s">
        <v>18</v>
      </c>
      <c r="E107" s="70" t="s">
        <v>160</v>
      </c>
      <c r="F107" s="20">
        <f t="shared" si="8"/>
        <v>2904.6</v>
      </c>
      <c r="G107" s="20">
        <v>2904.6</v>
      </c>
      <c r="H107" s="20"/>
      <c r="I107" s="49"/>
    </row>
    <row r="108" spans="1:10" s="10" customFormat="1" ht="41.25" customHeight="1" x14ac:dyDescent="0.25">
      <c r="A108" s="15"/>
      <c r="B108" s="69" t="s">
        <v>27</v>
      </c>
      <c r="C108" s="69" t="s">
        <v>87</v>
      </c>
      <c r="D108" s="69" t="s">
        <v>18</v>
      </c>
      <c r="E108" s="70" t="s">
        <v>159</v>
      </c>
      <c r="F108" s="20">
        <f t="shared" si="8"/>
        <v>400</v>
      </c>
      <c r="G108" s="20">
        <v>400</v>
      </c>
      <c r="H108" s="20"/>
      <c r="I108" s="49"/>
    </row>
    <row r="109" spans="1:10" s="10" customFormat="1" ht="41.25" customHeight="1" x14ac:dyDescent="0.25">
      <c r="A109" s="15"/>
      <c r="B109" s="69" t="s">
        <v>27</v>
      </c>
      <c r="C109" s="69" t="s">
        <v>87</v>
      </c>
      <c r="D109" s="69" t="s">
        <v>18</v>
      </c>
      <c r="E109" s="70" t="s">
        <v>173</v>
      </c>
      <c r="F109" s="20">
        <f t="shared" si="8"/>
        <v>18000</v>
      </c>
      <c r="G109" s="20">
        <v>18000</v>
      </c>
      <c r="H109" s="20"/>
      <c r="I109" s="49"/>
    </row>
    <row r="110" spans="1:10" s="10" customFormat="1" ht="41.25" customHeight="1" x14ac:dyDescent="0.25">
      <c r="A110" s="15"/>
      <c r="B110" s="69" t="s">
        <v>27</v>
      </c>
      <c r="C110" s="69" t="s">
        <v>87</v>
      </c>
      <c r="D110" s="69" t="s">
        <v>18</v>
      </c>
      <c r="E110" s="70" t="s">
        <v>174</v>
      </c>
      <c r="F110" s="20">
        <f t="shared" si="8"/>
        <v>7000</v>
      </c>
      <c r="G110" s="20">
        <v>7000</v>
      </c>
      <c r="H110" s="20"/>
      <c r="I110" s="49"/>
    </row>
    <row r="111" spans="1:10" s="10" customFormat="1" ht="36" customHeight="1" x14ac:dyDescent="0.25">
      <c r="A111" s="15"/>
      <c r="B111" s="69" t="s">
        <v>27</v>
      </c>
      <c r="C111" s="69" t="s">
        <v>87</v>
      </c>
      <c r="D111" s="69" t="s">
        <v>18</v>
      </c>
      <c r="E111" s="70" t="s">
        <v>74</v>
      </c>
      <c r="F111" s="20">
        <f t="shared" si="8"/>
        <v>537</v>
      </c>
      <c r="G111" s="20">
        <f>200+300+37</f>
        <v>537</v>
      </c>
      <c r="H111" s="20"/>
      <c r="I111" s="49"/>
    </row>
    <row r="112" spans="1:10" s="10" customFormat="1" ht="34.5" customHeight="1" x14ac:dyDescent="0.25">
      <c r="A112" s="15"/>
      <c r="B112" s="7" t="s">
        <v>144</v>
      </c>
      <c r="C112" s="69"/>
      <c r="D112" s="69"/>
      <c r="E112" s="43" t="s">
        <v>145</v>
      </c>
      <c r="F112" s="18">
        <f t="shared" ref="F112:F114" si="9">G112+H112+I112</f>
        <v>6611</v>
      </c>
      <c r="G112" s="18">
        <f>SUM(G113:G114)</f>
        <v>6611</v>
      </c>
      <c r="H112" s="20"/>
      <c r="I112" s="49"/>
    </row>
    <row r="113" spans="1:9" s="10" customFormat="1" ht="34.5" customHeight="1" x14ac:dyDescent="0.25">
      <c r="A113" s="15"/>
      <c r="B113" s="69" t="s">
        <v>144</v>
      </c>
      <c r="C113" s="69" t="s">
        <v>146</v>
      </c>
      <c r="D113" s="69" t="s">
        <v>18</v>
      </c>
      <c r="E113" s="70" t="s">
        <v>175</v>
      </c>
      <c r="F113" s="20">
        <f t="shared" si="9"/>
        <v>6500</v>
      </c>
      <c r="G113" s="20">
        <v>6500</v>
      </c>
      <c r="H113" s="20"/>
      <c r="I113" s="49"/>
    </row>
    <row r="114" spans="1:9" s="10" customFormat="1" ht="34.5" customHeight="1" x14ac:dyDescent="0.25">
      <c r="A114" s="15"/>
      <c r="B114" s="69" t="s">
        <v>144</v>
      </c>
      <c r="C114" s="69" t="s">
        <v>146</v>
      </c>
      <c r="D114" s="69" t="s">
        <v>18</v>
      </c>
      <c r="E114" s="70" t="s">
        <v>74</v>
      </c>
      <c r="F114" s="20">
        <f t="shared" si="9"/>
        <v>111</v>
      </c>
      <c r="G114" s="20">
        <v>111</v>
      </c>
      <c r="H114" s="20"/>
      <c r="I114" s="49"/>
    </row>
    <row r="115" spans="1:9" s="10" customFormat="1" ht="34.5" customHeight="1" x14ac:dyDescent="0.25">
      <c r="A115" s="15"/>
      <c r="B115" s="7" t="s">
        <v>88</v>
      </c>
      <c r="C115" s="69"/>
      <c r="D115" s="69"/>
      <c r="E115" s="43" t="s">
        <v>89</v>
      </c>
      <c r="F115" s="18">
        <f t="shared" si="8"/>
        <v>28341.5</v>
      </c>
      <c r="G115" s="18">
        <f>G116+G117</f>
        <v>28341.5</v>
      </c>
      <c r="H115" s="20"/>
      <c r="I115" s="49"/>
    </row>
    <row r="116" spans="1:9" s="10" customFormat="1" ht="41.25" customHeight="1" x14ac:dyDescent="0.25">
      <c r="A116" s="15"/>
      <c r="B116" s="69" t="s">
        <v>88</v>
      </c>
      <c r="C116" s="69" t="s">
        <v>90</v>
      </c>
      <c r="D116" s="69" t="s">
        <v>18</v>
      </c>
      <c r="E116" s="70" t="s">
        <v>91</v>
      </c>
      <c r="F116" s="20">
        <f t="shared" si="8"/>
        <v>28141.5</v>
      </c>
      <c r="G116" s="20">
        <f>6000+7834.5+1307+13000</f>
        <v>28141.5</v>
      </c>
      <c r="H116" s="20"/>
      <c r="I116" s="49"/>
    </row>
    <row r="117" spans="1:9" s="10" customFormat="1" ht="34.5" customHeight="1" x14ac:dyDescent="0.25">
      <c r="A117" s="15"/>
      <c r="B117" s="69" t="s">
        <v>88</v>
      </c>
      <c r="C117" s="69" t="s">
        <v>90</v>
      </c>
      <c r="D117" s="69" t="s">
        <v>18</v>
      </c>
      <c r="E117" s="70" t="s">
        <v>74</v>
      </c>
      <c r="F117" s="20">
        <f t="shared" si="8"/>
        <v>200</v>
      </c>
      <c r="G117" s="20">
        <v>200</v>
      </c>
      <c r="H117" s="20"/>
      <c r="I117" s="49"/>
    </row>
    <row r="118" spans="1:9" ht="39.75" customHeight="1" x14ac:dyDescent="0.25">
      <c r="A118" s="13"/>
      <c r="B118" s="7" t="s">
        <v>46</v>
      </c>
      <c r="C118" s="35"/>
      <c r="D118" s="35"/>
      <c r="E118" s="71" t="s">
        <v>47</v>
      </c>
      <c r="F118" s="18">
        <f t="shared" si="8"/>
        <v>38343.199999999997</v>
      </c>
      <c r="G118" s="18">
        <f>G119+G125</f>
        <v>5664.2</v>
      </c>
      <c r="H118" s="18">
        <f>H119+H125</f>
        <v>32679</v>
      </c>
      <c r="I118" s="18"/>
    </row>
    <row r="119" spans="1:9" s="41" customFormat="1" ht="37.5" customHeight="1" x14ac:dyDescent="0.25">
      <c r="A119" s="40"/>
      <c r="B119" s="7" t="s">
        <v>48</v>
      </c>
      <c r="C119" s="36"/>
      <c r="D119" s="36"/>
      <c r="E119" s="71" t="s">
        <v>49</v>
      </c>
      <c r="F119" s="18">
        <f t="shared" si="8"/>
        <v>27110</v>
      </c>
      <c r="G119" s="18">
        <f>SUM(G120:G124)</f>
        <v>2981</v>
      </c>
      <c r="H119" s="18">
        <f>SUM(H120:H124)</f>
        <v>24129</v>
      </c>
      <c r="I119" s="18"/>
    </row>
    <row r="120" spans="1:9" s="41" customFormat="1" ht="27.75" customHeight="1" x14ac:dyDescent="0.25">
      <c r="A120" s="40"/>
      <c r="B120" s="86" t="s">
        <v>48</v>
      </c>
      <c r="C120" s="69" t="s">
        <v>50</v>
      </c>
      <c r="D120" s="86" t="s">
        <v>18</v>
      </c>
      <c r="E120" s="85" t="s">
        <v>94</v>
      </c>
      <c r="F120" s="20">
        <f t="shared" si="8"/>
        <v>1681</v>
      </c>
      <c r="G120" s="20">
        <v>1681</v>
      </c>
      <c r="H120" s="20"/>
      <c r="I120" s="55"/>
    </row>
    <row r="121" spans="1:9" s="41" customFormat="1" ht="27.75" customHeight="1" x14ac:dyDescent="0.25">
      <c r="A121" s="40"/>
      <c r="B121" s="86"/>
      <c r="C121" s="69" t="s">
        <v>51</v>
      </c>
      <c r="D121" s="86"/>
      <c r="E121" s="85"/>
      <c r="F121" s="20">
        <f t="shared" si="8"/>
        <v>15129</v>
      </c>
      <c r="G121" s="20"/>
      <c r="H121" s="20">
        <v>15129</v>
      </c>
      <c r="I121" s="55"/>
    </row>
    <row r="122" spans="1:9" s="41" customFormat="1" ht="38.25" customHeight="1" x14ac:dyDescent="0.25">
      <c r="A122" s="40"/>
      <c r="B122" s="66" t="s">
        <v>48</v>
      </c>
      <c r="C122" s="66" t="s">
        <v>93</v>
      </c>
      <c r="D122" s="66" t="s">
        <v>18</v>
      </c>
      <c r="E122" s="70" t="s">
        <v>149</v>
      </c>
      <c r="F122" s="20">
        <f t="shared" si="8"/>
        <v>1200</v>
      </c>
      <c r="G122" s="20">
        <v>1200</v>
      </c>
      <c r="H122" s="20"/>
      <c r="I122" s="55"/>
    </row>
    <row r="123" spans="1:9" s="61" customFormat="1" ht="39" customHeight="1" x14ac:dyDescent="0.25">
      <c r="A123" s="60"/>
      <c r="B123" s="62" t="s">
        <v>48</v>
      </c>
      <c r="C123" s="66" t="s">
        <v>176</v>
      </c>
      <c r="D123" s="66" t="s">
        <v>18</v>
      </c>
      <c r="E123" s="70" t="s">
        <v>177</v>
      </c>
      <c r="F123" s="20">
        <f t="shared" si="8"/>
        <v>9000</v>
      </c>
      <c r="G123" s="20"/>
      <c r="H123" s="20">
        <v>9000</v>
      </c>
      <c r="I123" s="55"/>
    </row>
    <row r="124" spans="1:9" s="41" customFormat="1" ht="33.75" customHeight="1" x14ac:dyDescent="0.25">
      <c r="A124" s="40"/>
      <c r="B124" s="66" t="s">
        <v>48</v>
      </c>
      <c r="C124" s="66" t="s">
        <v>93</v>
      </c>
      <c r="D124" s="66" t="s">
        <v>18</v>
      </c>
      <c r="E124" s="70" t="s">
        <v>74</v>
      </c>
      <c r="F124" s="20">
        <f t="shared" si="8"/>
        <v>100</v>
      </c>
      <c r="G124" s="20">
        <f>200+300-400</f>
        <v>100</v>
      </c>
      <c r="H124" s="20"/>
      <c r="I124" s="55"/>
    </row>
    <row r="125" spans="1:9" s="41" customFormat="1" ht="45.75" customHeight="1" x14ac:dyDescent="0.25">
      <c r="A125" s="40"/>
      <c r="B125" s="7" t="s">
        <v>57</v>
      </c>
      <c r="C125" s="30"/>
      <c r="D125" s="7"/>
      <c r="E125" s="71" t="s">
        <v>58</v>
      </c>
      <c r="F125" s="18">
        <f t="shared" si="8"/>
        <v>11233.2</v>
      </c>
      <c r="G125" s="18">
        <f>SUM(G126:G129)</f>
        <v>2683.2</v>
      </c>
      <c r="H125" s="18">
        <f>SUM(H126:H129)</f>
        <v>8550</v>
      </c>
      <c r="I125" s="18"/>
    </row>
    <row r="126" spans="1:9" s="41" customFormat="1" ht="37.5" customHeight="1" x14ac:dyDescent="0.25">
      <c r="A126" s="40"/>
      <c r="B126" s="77" t="s">
        <v>57</v>
      </c>
      <c r="C126" s="66" t="s">
        <v>92</v>
      </c>
      <c r="D126" s="77" t="s">
        <v>18</v>
      </c>
      <c r="E126" s="80" t="s">
        <v>140</v>
      </c>
      <c r="F126" s="20">
        <f t="shared" si="8"/>
        <v>1583.1999999999998</v>
      </c>
      <c r="G126" s="20">
        <f>900+1583.2-900</f>
        <v>1583.1999999999998</v>
      </c>
      <c r="H126" s="20"/>
      <c r="I126" s="20"/>
    </row>
    <row r="127" spans="1:9" s="41" customFormat="1" ht="37.5" customHeight="1" x14ac:dyDescent="0.25">
      <c r="A127" s="40"/>
      <c r="B127" s="78"/>
      <c r="C127" s="66" t="s">
        <v>178</v>
      </c>
      <c r="D127" s="78"/>
      <c r="E127" s="81"/>
      <c r="F127" s="20">
        <f t="shared" si="8"/>
        <v>900</v>
      </c>
      <c r="G127" s="20">
        <v>900</v>
      </c>
      <c r="H127" s="20"/>
      <c r="I127" s="20"/>
    </row>
    <row r="128" spans="1:9" s="41" customFormat="1" ht="37.5" customHeight="1" x14ac:dyDescent="0.25">
      <c r="A128" s="40"/>
      <c r="B128" s="79"/>
      <c r="C128" s="66" t="s">
        <v>179</v>
      </c>
      <c r="D128" s="79"/>
      <c r="E128" s="82"/>
      <c r="F128" s="20">
        <f t="shared" si="8"/>
        <v>8550</v>
      </c>
      <c r="G128" s="20"/>
      <c r="H128" s="20">
        <v>8550</v>
      </c>
      <c r="I128" s="20"/>
    </row>
    <row r="129" spans="1:9" s="41" customFormat="1" ht="37.5" customHeight="1" x14ac:dyDescent="0.25">
      <c r="A129" s="40"/>
      <c r="B129" s="66" t="s">
        <v>57</v>
      </c>
      <c r="C129" s="66" t="s">
        <v>92</v>
      </c>
      <c r="D129" s="66" t="s">
        <v>18</v>
      </c>
      <c r="E129" s="70" t="s">
        <v>74</v>
      </c>
      <c r="F129" s="20">
        <f t="shared" si="8"/>
        <v>200</v>
      </c>
      <c r="G129" s="20">
        <v>200</v>
      </c>
      <c r="H129" s="20"/>
      <c r="I129" s="55"/>
    </row>
    <row r="130" spans="1:9" s="8" customFormat="1" ht="25.5" customHeight="1" x14ac:dyDescent="0.25">
      <c r="A130" s="16"/>
      <c r="B130" s="30" t="s">
        <v>31</v>
      </c>
      <c r="C130" s="45"/>
      <c r="D130" s="46"/>
      <c r="E130" s="50" t="s">
        <v>32</v>
      </c>
      <c r="F130" s="18">
        <f t="shared" si="8"/>
        <v>989.5</v>
      </c>
      <c r="G130" s="18">
        <f>G131</f>
        <v>145.30000000000001</v>
      </c>
      <c r="H130" s="18">
        <f>H131</f>
        <v>844.2</v>
      </c>
      <c r="I130" s="18"/>
    </row>
    <row r="131" spans="1:9" s="8" customFormat="1" ht="25.5" customHeight="1" x14ac:dyDescent="0.25">
      <c r="A131" s="16"/>
      <c r="B131" s="30" t="s">
        <v>33</v>
      </c>
      <c r="C131" s="45"/>
      <c r="D131" s="46"/>
      <c r="E131" s="24" t="s">
        <v>34</v>
      </c>
      <c r="F131" s="18">
        <f t="shared" si="8"/>
        <v>989.5</v>
      </c>
      <c r="G131" s="18">
        <f>SUM(G132:G133)</f>
        <v>145.30000000000001</v>
      </c>
      <c r="H131" s="18">
        <f>SUM(H132:H133)</f>
        <v>844.2</v>
      </c>
      <c r="I131" s="18"/>
    </row>
    <row r="132" spans="1:9" s="8" customFormat="1" ht="33.75" customHeight="1" x14ac:dyDescent="0.25">
      <c r="A132" s="16"/>
      <c r="B132" s="84" t="s">
        <v>33</v>
      </c>
      <c r="C132" s="66" t="s">
        <v>35</v>
      </c>
      <c r="D132" s="84" t="s">
        <v>18</v>
      </c>
      <c r="E132" s="109" t="s">
        <v>36</v>
      </c>
      <c r="F132" s="20">
        <f t="shared" si="8"/>
        <v>145.30000000000001</v>
      </c>
      <c r="G132" s="20">
        <f>25.3+120</f>
        <v>145.30000000000001</v>
      </c>
      <c r="H132" s="18"/>
      <c r="I132" s="56"/>
    </row>
    <row r="133" spans="1:9" ht="32.25" customHeight="1" x14ac:dyDescent="0.25">
      <c r="A133" s="13"/>
      <c r="B133" s="84"/>
      <c r="C133" s="66" t="s">
        <v>56</v>
      </c>
      <c r="D133" s="84"/>
      <c r="E133" s="109"/>
      <c r="F133" s="20">
        <f t="shared" si="8"/>
        <v>844.2</v>
      </c>
      <c r="G133" s="20"/>
      <c r="H133" s="20">
        <v>844.2</v>
      </c>
      <c r="I133" s="51"/>
    </row>
    <row r="134" spans="1:9" s="8" customFormat="1" ht="24.75" customHeight="1" x14ac:dyDescent="0.25">
      <c r="A134" s="16"/>
      <c r="B134" s="30" t="s">
        <v>37</v>
      </c>
      <c r="C134" s="45"/>
      <c r="D134" s="46"/>
      <c r="E134" s="50" t="s">
        <v>38</v>
      </c>
      <c r="F134" s="18">
        <f t="shared" si="8"/>
        <v>1440</v>
      </c>
      <c r="G134" s="18">
        <f>G135</f>
        <v>1440</v>
      </c>
      <c r="H134" s="18"/>
      <c r="I134" s="18"/>
    </row>
    <row r="135" spans="1:9" s="8" customFormat="1" ht="26.25" customHeight="1" x14ac:dyDescent="0.25">
      <c r="A135" s="16"/>
      <c r="B135" s="30" t="s">
        <v>39</v>
      </c>
      <c r="C135" s="45"/>
      <c r="D135" s="46"/>
      <c r="E135" s="24" t="s">
        <v>40</v>
      </c>
      <c r="F135" s="18">
        <f t="shared" si="8"/>
        <v>1440</v>
      </c>
      <c r="G135" s="18">
        <f>SUM(G136:G138)</f>
        <v>1440</v>
      </c>
      <c r="H135" s="18"/>
      <c r="I135" s="18"/>
    </row>
    <row r="136" spans="1:9" s="41" customFormat="1" ht="36.75" customHeight="1" x14ac:dyDescent="0.25">
      <c r="A136" s="40"/>
      <c r="B136" s="66" t="s">
        <v>39</v>
      </c>
      <c r="C136" s="69" t="s">
        <v>95</v>
      </c>
      <c r="D136" s="69" t="s">
        <v>18</v>
      </c>
      <c r="E136" s="39" t="s">
        <v>132</v>
      </c>
      <c r="F136" s="20">
        <f t="shared" si="8"/>
        <v>1100</v>
      </c>
      <c r="G136" s="20">
        <v>1100</v>
      </c>
      <c r="H136" s="20"/>
      <c r="I136" s="55"/>
    </row>
    <row r="137" spans="1:9" s="41" customFormat="1" ht="36.75" customHeight="1" x14ac:dyDescent="0.25">
      <c r="A137" s="40"/>
      <c r="B137" s="66" t="s">
        <v>39</v>
      </c>
      <c r="C137" s="69" t="s">
        <v>95</v>
      </c>
      <c r="D137" s="69" t="s">
        <v>18</v>
      </c>
      <c r="E137" s="39" t="s">
        <v>143</v>
      </c>
      <c r="F137" s="20">
        <f t="shared" si="8"/>
        <v>50</v>
      </c>
      <c r="G137" s="20">
        <v>50</v>
      </c>
      <c r="H137" s="20"/>
      <c r="I137" s="55"/>
    </row>
    <row r="138" spans="1:9" s="41" customFormat="1" ht="50.25" customHeight="1" x14ac:dyDescent="0.25">
      <c r="A138" s="40"/>
      <c r="B138" s="66" t="s">
        <v>39</v>
      </c>
      <c r="C138" s="69" t="s">
        <v>95</v>
      </c>
      <c r="D138" s="69" t="s">
        <v>18</v>
      </c>
      <c r="E138" s="34" t="s">
        <v>71</v>
      </c>
      <c r="F138" s="20">
        <f t="shared" si="8"/>
        <v>290</v>
      </c>
      <c r="G138" s="20">
        <f>200+90</f>
        <v>290</v>
      </c>
      <c r="H138" s="20"/>
      <c r="I138" s="55"/>
    </row>
    <row r="139" spans="1:9" s="5" customFormat="1" ht="49.5" customHeight="1" x14ac:dyDescent="0.25">
      <c r="B139" s="110" t="s">
        <v>96</v>
      </c>
      <c r="C139" s="110"/>
      <c r="D139" s="110"/>
      <c r="E139" s="110"/>
      <c r="F139" s="18">
        <f t="shared" si="8"/>
        <v>8038.5</v>
      </c>
      <c r="G139" s="18">
        <f>G140</f>
        <v>8038.5</v>
      </c>
      <c r="H139" s="18"/>
      <c r="I139" s="18"/>
    </row>
    <row r="140" spans="1:9" ht="23.25" customHeight="1" x14ac:dyDescent="0.25">
      <c r="B140" s="7" t="s">
        <v>19</v>
      </c>
      <c r="C140" s="66"/>
      <c r="D140" s="66"/>
      <c r="E140" s="71" t="s">
        <v>20</v>
      </c>
      <c r="F140" s="18">
        <f t="shared" si="8"/>
        <v>8038.5</v>
      </c>
      <c r="G140" s="18">
        <f>G141+G144</f>
        <v>8038.5</v>
      </c>
      <c r="H140" s="18"/>
      <c r="I140" s="18"/>
    </row>
    <row r="141" spans="1:9" ht="24" customHeight="1" x14ac:dyDescent="0.25">
      <c r="B141" s="30" t="s">
        <v>97</v>
      </c>
      <c r="C141" s="68"/>
      <c r="D141" s="68"/>
      <c r="E141" s="50" t="s">
        <v>98</v>
      </c>
      <c r="F141" s="18">
        <f t="shared" si="8"/>
        <v>2838.5</v>
      </c>
      <c r="G141" s="18">
        <f>SUM(G142:G143)</f>
        <v>2838.5</v>
      </c>
      <c r="H141" s="18"/>
      <c r="I141" s="18"/>
    </row>
    <row r="142" spans="1:9" ht="54" customHeight="1" x14ac:dyDescent="0.25">
      <c r="B142" s="66" t="s">
        <v>97</v>
      </c>
      <c r="C142" s="69" t="s">
        <v>133</v>
      </c>
      <c r="D142" s="66">
        <v>200</v>
      </c>
      <c r="E142" s="70" t="s">
        <v>134</v>
      </c>
      <c r="F142" s="20">
        <f t="shared" si="8"/>
        <v>2636</v>
      </c>
      <c r="G142" s="33">
        <v>2636</v>
      </c>
      <c r="H142" s="18"/>
      <c r="I142" s="18"/>
    </row>
    <row r="143" spans="1:9" ht="60" customHeight="1" x14ac:dyDescent="0.25">
      <c r="B143" s="66" t="s">
        <v>97</v>
      </c>
      <c r="C143" s="69" t="s">
        <v>99</v>
      </c>
      <c r="D143" s="66">
        <v>200</v>
      </c>
      <c r="E143" s="70" t="s">
        <v>100</v>
      </c>
      <c r="F143" s="20">
        <f t="shared" si="8"/>
        <v>202.5</v>
      </c>
      <c r="G143" s="20">
        <v>202.5</v>
      </c>
      <c r="H143" s="20"/>
      <c r="I143" s="51"/>
    </row>
    <row r="144" spans="1:9" ht="21.75" customHeight="1" x14ac:dyDescent="0.25">
      <c r="B144" s="7" t="s">
        <v>21</v>
      </c>
      <c r="C144" s="7"/>
      <c r="D144" s="7"/>
      <c r="E144" s="71" t="s">
        <v>22</v>
      </c>
      <c r="F144" s="18">
        <f t="shared" si="8"/>
        <v>5200</v>
      </c>
      <c r="G144" s="18">
        <f>G145</f>
        <v>5200</v>
      </c>
      <c r="H144" s="20"/>
      <c r="I144" s="51"/>
    </row>
    <row r="145" spans="2:9" ht="52.5" customHeight="1" x14ac:dyDescent="0.25">
      <c r="B145" s="64" t="s">
        <v>21</v>
      </c>
      <c r="C145" s="69" t="s">
        <v>135</v>
      </c>
      <c r="D145" s="64" t="s">
        <v>17</v>
      </c>
      <c r="E145" s="70" t="s">
        <v>141</v>
      </c>
      <c r="F145" s="20">
        <f t="shared" si="8"/>
        <v>5200</v>
      </c>
      <c r="G145" s="20">
        <v>5200</v>
      </c>
      <c r="H145" s="20"/>
      <c r="I145" s="51"/>
    </row>
    <row r="146" spans="2:9" ht="49.15" customHeight="1" x14ac:dyDescent="0.25">
      <c r="B146" s="110" t="s">
        <v>101</v>
      </c>
      <c r="C146" s="110"/>
      <c r="D146" s="110"/>
      <c r="E146" s="110"/>
      <c r="F146" s="18">
        <f t="shared" si="8"/>
        <v>66068</v>
      </c>
      <c r="G146" s="18">
        <f>G147+G150</f>
        <v>10000</v>
      </c>
      <c r="H146" s="18">
        <f>H147+H150</f>
        <v>56068</v>
      </c>
      <c r="I146" s="18"/>
    </row>
    <row r="147" spans="2:9" ht="23.25" customHeight="1" x14ac:dyDescent="0.25">
      <c r="B147" s="7" t="s">
        <v>19</v>
      </c>
      <c r="C147" s="66"/>
      <c r="D147" s="66"/>
      <c r="E147" s="71" t="s">
        <v>20</v>
      </c>
      <c r="F147" s="18">
        <f t="shared" si="8"/>
        <v>10000</v>
      </c>
      <c r="G147" s="18">
        <f>G148+G151</f>
        <v>10000</v>
      </c>
      <c r="H147" s="18"/>
      <c r="I147" s="18"/>
    </row>
    <row r="148" spans="2:9" ht="24.75" customHeight="1" x14ac:dyDescent="0.25">
      <c r="B148" s="30" t="s">
        <v>97</v>
      </c>
      <c r="C148" s="68"/>
      <c r="D148" s="68"/>
      <c r="E148" s="50" t="s">
        <v>98</v>
      </c>
      <c r="F148" s="18">
        <f t="shared" si="8"/>
        <v>10000</v>
      </c>
      <c r="G148" s="18">
        <f>SUM(G149:G150)</f>
        <v>10000</v>
      </c>
      <c r="H148" s="18"/>
      <c r="I148" s="18"/>
    </row>
    <row r="149" spans="2:9" ht="49.15" customHeight="1" x14ac:dyDescent="0.25">
      <c r="B149" s="66" t="s">
        <v>97</v>
      </c>
      <c r="C149" s="69" t="s">
        <v>168</v>
      </c>
      <c r="D149" s="66" t="s">
        <v>17</v>
      </c>
      <c r="E149" s="70" t="s">
        <v>137</v>
      </c>
      <c r="F149" s="20">
        <f t="shared" si="8"/>
        <v>10000</v>
      </c>
      <c r="G149" s="33">
        <v>10000</v>
      </c>
      <c r="H149" s="18"/>
      <c r="I149" s="18"/>
    </row>
    <row r="150" spans="2:9" ht="31.15" customHeight="1" x14ac:dyDescent="0.25">
      <c r="B150" s="30" t="s">
        <v>31</v>
      </c>
      <c r="C150" s="45"/>
      <c r="D150" s="46"/>
      <c r="E150" s="50" t="s">
        <v>32</v>
      </c>
      <c r="F150" s="18">
        <f t="shared" si="8"/>
        <v>56068</v>
      </c>
      <c r="G150" s="18"/>
      <c r="H150" s="18">
        <f>H151</f>
        <v>56068</v>
      </c>
      <c r="I150" s="18"/>
    </row>
    <row r="151" spans="2:9" ht="30" customHeight="1" x14ac:dyDescent="0.25">
      <c r="B151" s="7" t="s">
        <v>33</v>
      </c>
      <c r="C151" s="36"/>
      <c r="D151" s="36"/>
      <c r="E151" s="57" t="s">
        <v>34</v>
      </c>
      <c r="F151" s="18">
        <f t="shared" si="8"/>
        <v>56068</v>
      </c>
      <c r="G151" s="18"/>
      <c r="H151" s="18">
        <f>H152</f>
        <v>56068</v>
      </c>
      <c r="I151" s="18"/>
    </row>
    <row r="152" spans="2:9" ht="81.75" customHeight="1" x14ac:dyDescent="0.25">
      <c r="B152" s="69" t="s">
        <v>33</v>
      </c>
      <c r="C152" s="69" t="s">
        <v>102</v>
      </c>
      <c r="D152" s="69" t="s">
        <v>17</v>
      </c>
      <c r="E152" s="67" t="s">
        <v>103</v>
      </c>
      <c r="F152" s="20">
        <f t="shared" si="8"/>
        <v>56068</v>
      </c>
      <c r="G152" s="20"/>
      <c r="H152" s="33">
        <v>56068</v>
      </c>
      <c r="I152" s="51"/>
    </row>
    <row r="153" spans="2:9" ht="27" customHeight="1" x14ac:dyDescent="0.25">
      <c r="B153" s="100" t="s">
        <v>104</v>
      </c>
      <c r="C153" s="101"/>
      <c r="D153" s="101"/>
      <c r="E153" s="102"/>
      <c r="F153" s="18">
        <f>G153+H153+I153</f>
        <v>300000</v>
      </c>
      <c r="G153" s="18"/>
      <c r="H153" s="18"/>
      <c r="I153" s="18">
        <f>I154</f>
        <v>300000</v>
      </c>
    </row>
    <row r="154" spans="2:9" ht="24" customHeight="1" x14ac:dyDescent="0.25">
      <c r="B154" s="7" t="s">
        <v>19</v>
      </c>
      <c r="C154" s="66"/>
      <c r="D154" s="66"/>
      <c r="E154" s="71" t="s">
        <v>20</v>
      </c>
      <c r="F154" s="18">
        <f>G154+H154+I154</f>
        <v>300000</v>
      </c>
      <c r="G154" s="18"/>
      <c r="H154" s="18"/>
      <c r="I154" s="18">
        <f>I155</f>
        <v>300000</v>
      </c>
    </row>
    <row r="155" spans="2:9" ht="27.75" customHeight="1" x14ac:dyDescent="0.25">
      <c r="B155" s="7" t="s">
        <v>60</v>
      </c>
      <c r="C155" s="66"/>
      <c r="D155" s="66"/>
      <c r="E155" s="24" t="s">
        <v>61</v>
      </c>
      <c r="F155" s="18">
        <f>G155+H155+I155</f>
        <v>300000</v>
      </c>
      <c r="G155" s="18"/>
      <c r="H155" s="18"/>
      <c r="I155" s="18">
        <f>I156</f>
        <v>300000</v>
      </c>
    </row>
    <row r="156" spans="2:9" ht="51.75" customHeight="1" x14ac:dyDescent="0.25">
      <c r="B156" s="63" t="s">
        <v>60</v>
      </c>
      <c r="C156" s="69" t="s">
        <v>105</v>
      </c>
      <c r="D156" s="63" t="s">
        <v>17</v>
      </c>
      <c r="E156" s="58" t="s">
        <v>136</v>
      </c>
      <c r="F156" s="20">
        <f>G156+H156+I156</f>
        <v>300000</v>
      </c>
      <c r="G156" s="18"/>
      <c r="H156" s="18"/>
      <c r="I156" s="20">
        <f>210000+90000</f>
        <v>300000</v>
      </c>
    </row>
    <row r="157" spans="2:9" ht="26.25" customHeight="1" x14ac:dyDescent="0.25">
      <c r="B157" s="103" t="s">
        <v>106</v>
      </c>
      <c r="C157" s="104"/>
      <c r="D157" s="105"/>
      <c r="E157" s="22"/>
      <c r="F157" s="18">
        <f t="shared" si="8"/>
        <v>1805920.9</v>
      </c>
      <c r="G157" s="18">
        <f>SUM(G17+G139+G146+G153)</f>
        <v>602445.39999999991</v>
      </c>
      <c r="H157" s="18">
        <f>SUM(H17+H139+H146+H153)</f>
        <v>823213.5</v>
      </c>
      <c r="I157" s="18">
        <f>SUM(I17+I139+I146+I153)</f>
        <v>380262</v>
      </c>
    </row>
  </sheetData>
  <mergeCells count="59">
    <mergeCell ref="B153:E153"/>
    <mergeCell ref="B157:D157"/>
    <mergeCell ref="B57:B58"/>
    <mergeCell ref="D57:D58"/>
    <mergeCell ref="E57:E58"/>
    <mergeCell ref="B68:B69"/>
    <mergeCell ref="D68:D69"/>
    <mergeCell ref="E68:E69"/>
    <mergeCell ref="B132:B133"/>
    <mergeCell ref="D132:D133"/>
    <mergeCell ref="E132:E133"/>
    <mergeCell ref="B139:E139"/>
    <mergeCell ref="B146:E146"/>
    <mergeCell ref="B88:B89"/>
    <mergeCell ref="D88:D89"/>
    <mergeCell ref="E88:E89"/>
    <mergeCell ref="B17:E17"/>
    <mergeCell ref="B18:E18"/>
    <mergeCell ref="B49:E49"/>
    <mergeCell ref="E99:E100"/>
    <mergeCell ref="D99:D100"/>
    <mergeCell ref="E97:E98"/>
    <mergeCell ref="B97:B98"/>
    <mergeCell ref="D97:D98"/>
    <mergeCell ref="B52:B56"/>
    <mergeCell ref="D52:D56"/>
    <mergeCell ref="E52:E56"/>
    <mergeCell ref="B80:B81"/>
    <mergeCell ref="E73:E74"/>
    <mergeCell ref="B9:I9"/>
    <mergeCell ref="B10:H10"/>
    <mergeCell ref="B13:D13"/>
    <mergeCell ref="E13:E15"/>
    <mergeCell ref="F13:F15"/>
    <mergeCell ref="G13:I13"/>
    <mergeCell ref="B14:B15"/>
    <mergeCell ref="C14:C15"/>
    <mergeCell ref="D14:D15"/>
    <mergeCell ref="G14:G15"/>
    <mergeCell ref="H14:H15"/>
    <mergeCell ref="I14:I15"/>
    <mergeCell ref="E5:H5"/>
    <mergeCell ref="B6:I6"/>
    <mergeCell ref="B7:I7"/>
    <mergeCell ref="B8:I8"/>
    <mergeCell ref="F4:I4"/>
    <mergeCell ref="B126:B128"/>
    <mergeCell ref="D126:D128"/>
    <mergeCell ref="E126:E128"/>
    <mergeCell ref="J99:J101"/>
    <mergeCell ref="D80:D81"/>
    <mergeCell ref="E80:E81"/>
    <mergeCell ref="B85:B87"/>
    <mergeCell ref="D85:D87"/>
    <mergeCell ref="E85:E87"/>
    <mergeCell ref="B99:B100"/>
    <mergeCell ref="B120:B121"/>
    <mergeCell ref="D120:D121"/>
    <mergeCell ref="E120:E121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2021-03-26T12:07:52Z</cp:lastPrinted>
  <dcterms:created xsi:type="dcterms:W3CDTF">2017-11-08T08:25:33Z</dcterms:created>
  <dcterms:modified xsi:type="dcterms:W3CDTF">2021-03-26T12:08:27Z</dcterms:modified>
</cp:coreProperties>
</file>