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57 заседание (22.12.2021)\579 О бюджете на 2022 г. и план. пер. 2023-2024\"/>
    </mc:Choice>
  </mc:AlternateContent>
  <bookViews>
    <workbookView xWindow="0" yWindow="0" windowWidth="21600" windowHeight="9645"/>
  </bookViews>
  <sheets>
    <sheet name="Приложение 14" sheetId="5" r:id="rId1"/>
    <sheet name="Лист1" sheetId="6" r:id="rId2"/>
  </sheets>
  <definedNames>
    <definedName name="_xlnm._FilterDatabase" localSheetId="1" hidden="1">Лист1!$A$1:$H$18</definedName>
    <definedName name="_xlnm._FilterDatabase" localSheetId="0" hidden="1">'Приложение 14'!$A$12:$IJ$885</definedName>
    <definedName name="_xlnm.Print_Titles" localSheetId="0">'Приложение 14'!$12:$12</definedName>
  </definedNames>
  <calcPr calcId="162913"/>
</workbook>
</file>

<file path=xl/calcChain.xml><?xml version="1.0" encoding="utf-8"?>
<calcChain xmlns="http://schemas.openxmlformats.org/spreadsheetml/2006/main">
  <c r="I153" i="5" l="1"/>
  <c r="F153" i="5"/>
  <c r="I504" i="5"/>
  <c r="F504" i="5"/>
  <c r="F811" i="5"/>
  <c r="F805" i="5"/>
  <c r="J173" i="5"/>
  <c r="I173" i="5"/>
  <c r="G173" i="5"/>
  <c r="F173" i="5"/>
  <c r="I116" i="5" l="1"/>
  <c r="I118" i="5"/>
  <c r="J833" i="5" l="1"/>
  <c r="G833" i="5"/>
  <c r="J631" i="5"/>
  <c r="G631" i="5"/>
  <c r="J59" i="5"/>
  <c r="G59" i="5"/>
  <c r="J881" i="5"/>
  <c r="G881" i="5"/>
  <c r="I831" i="5"/>
  <c r="F831" i="5"/>
  <c r="I851" i="5"/>
  <c r="F851" i="5"/>
  <c r="I866" i="5"/>
  <c r="F866" i="5"/>
  <c r="J687" i="5"/>
  <c r="G687" i="5"/>
  <c r="J705" i="5"/>
  <c r="J843" i="5"/>
  <c r="H106" i="5"/>
  <c r="E106" i="5"/>
  <c r="J105" i="5"/>
  <c r="I105" i="5"/>
  <c r="G105" i="5"/>
  <c r="F105" i="5"/>
  <c r="I85" i="5"/>
  <c r="J319" i="5"/>
  <c r="I319" i="5"/>
  <c r="G319" i="5"/>
  <c r="F319" i="5"/>
  <c r="H320" i="5"/>
  <c r="E320" i="5"/>
  <c r="J812" i="5"/>
  <c r="J814" i="5"/>
  <c r="I814" i="5"/>
  <c r="I812" i="5"/>
  <c r="G812" i="5"/>
  <c r="G814" i="5"/>
  <c r="F814" i="5"/>
  <c r="F812" i="5"/>
  <c r="H813" i="5"/>
  <c r="H815" i="5"/>
  <c r="E813" i="5"/>
  <c r="E815" i="5"/>
  <c r="H328" i="5"/>
  <c r="H565" i="5"/>
  <c r="H564" i="5"/>
  <c r="H561" i="5"/>
  <c r="H560" i="5"/>
  <c r="H556" i="5"/>
  <c r="H553" i="5"/>
  <c r="H550" i="5"/>
  <c r="H549" i="5"/>
  <c r="H548" i="5"/>
  <c r="J460" i="5"/>
  <c r="H460" i="5" s="1"/>
  <c r="G460" i="5"/>
  <c r="I672" i="5"/>
  <c r="F672" i="5"/>
  <c r="I669" i="5"/>
  <c r="F669" i="5"/>
  <c r="I736" i="5"/>
  <c r="I735" i="5"/>
  <c r="H105" i="5" l="1"/>
  <c r="E812" i="5"/>
  <c r="E814" i="5"/>
  <c r="H812" i="5"/>
  <c r="H814" i="5"/>
  <c r="E319" i="5"/>
  <c r="H319" i="5"/>
  <c r="E105" i="5"/>
  <c r="I852" i="5"/>
  <c r="I849" i="5"/>
  <c r="F849" i="5"/>
  <c r="I792" i="5"/>
  <c r="F792" i="5"/>
  <c r="I750" i="5"/>
  <c r="H750" i="5" s="1"/>
  <c r="F750" i="5"/>
  <c r="I872" i="5"/>
  <c r="I611" i="5"/>
  <c r="I607" i="5"/>
  <c r="F607" i="5"/>
  <c r="I847" i="5"/>
  <c r="F847" i="5"/>
  <c r="H507" i="5"/>
  <c r="E507" i="5"/>
  <c r="J506" i="5"/>
  <c r="J505" i="5" s="1"/>
  <c r="I506" i="5"/>
  <c r="I505" i="5" s="1"/>
  <c r="G506" i="5"/>
  <c r="G505" i="5" s="1"/>
  <c r="F506" i="5"/>
  <c r="J860" i="5"/>
  <c r="I860" i="5"/>
  <c r="G860" i="5"/>
  <c r="F860" i="5"/>
  <c r="J846" i="5"/>
  <c r="G846" i="5"/>
  <c r="J686" i="5"/>
  <c r="I686" i="5"/>
  <c r="G686" i="5"/>
  <c r="F686" i="5"/>
  <c r="H687" i="5"/>
  <c r="E687" i="5"/>
  <c r="J749" i="5"/>
  <c r="F721" i="5"/>
  <c r="E506" i="5" l="1"/>
  <c r="F505" i="5"/>
  <c r="E505" i="5" s="1"/>
  <c r="H505" i="5"/>
  <c r="H506" i="5"/>
  <c r="H686" i="5"/>
  <c r="E686" i="5"/>
  <c r="I312" i="5"/>
  <c r="F743" i="5"/>
  <c r="G273" i="5"/>
  <c r="G272" i="5" s="1"/>
  <c r="F273" i="5"/>
  <c r="H273" i="5"/>
  <c r="J272" i="5"/>
  <c r="I272" i="5"/>
  <c r="I271" i="5" s="1"/>
  <c r="H272" i="5" l="1"/>
  <c r="E273" i="5"/>
  <c r="F272" i="5"/>
  <c r="F271" i="5" s="1"/>
  <c r="J271" i="5"/>
  <c r="H271" i="5" s="1"/>
  <c r="G271" i="5"/>
  <c r="E271" i="5" l="1"/>
  <c r="E272" i="5"/>
  <c r="H150" i="5" l="1"/>
  <c r="E150" i="5"/>
  <c r="J149" i="5"/>
  <c r="J148" i="5" s="1"/>
  <c r="I149" i="5"/>
  <c r="I148" i="5" s="1"/>
  <c r="G149" i="5"/>
  <c r="G148" i="5" s="1"/>
  <c r="F149" i="5"/>
  <c r="F148" i="5" s="1"/>
  <c r="H723" i="5"/>
  <c r="E723" i="5"/>
  <c r="J722" i="5"/>
  <c r="I722" i="5"/>
  <c r="G722" i="5"/>
  <c r="F722" i="5"/>
  <c r="J704" i="5"/>
  <c r="I704" i="5"/>
  <c r="G704" i="5"/>
  <c r="F704" i="5"/>
  <c r="H705" i="5"/>
  <c r="E705" i="5"/>
  <c r="I725" i="5"/>
  <c r="H725" i="5" s="1"/>
  <c r="E725" i="5"/>
  <c r="J724" i="5"/>
  <c r="G724" i="5"/>
  <c r="F724" i="5"/>
  <c r="H602" i="5"/>
  <c r="H601" i="5"/>
  <c r="H598" i="5"/>
  <c r="H597" i="5"/>
  <c r="J589" i="5"/>
  <c r="J588" i="5" s="1"/>
  <c r="I589" i="5"/>
  <c r="I588" i="5" s="1"/>
  <c r="G589" i="5"/>
  <c r="G588" i="5" s="1"/>
  <c r="F589" i="5"/>
  <c r="F588" i="5" s="1"/>
  <c r="E590" i="5"/>
  <c r="H590" i="5"/>
  <c r="H581" i="5"/>
  <c r="H573" i="5"/>
  <c r="H572" i="5"/>
  <c r="H571" i="5"/>
  <c r="H570" i="5"/>
  <c r="H545" i="5"/>
  <c r="H544" i="5"/>
  <c r="H541" i="5"/>
  <c r="H323" i="5"/>
  <c r="H653" i="5"/>
  <c r="H651" i="5"/>
  <c r="H533" i="5"/>
  <c r="H530" i="5"/>
  <c r="H528" i="5"/>
  <c r="H504" i="5"/>
  <c r="H484" i="5"/>
  <c r="H486" i="5"/>
  <c r="H481" i="5"/>
  <c r="H479" i="5"/>
  <c r="H476" i="5"/>
  <c r="H471" i="5"/>
  <c r="H467" i="5"/>
  <c r="H453" i="5"/>
  <c r="H455" i="5"/>
  <c r="J446" i="5"/>
  <c r="I446" i="5"/>
  <c r="G446" i="5"/>
  <c r="F446" i="5"/>
  <c r="J448" i="5"/>
  <c r="I448" i="5"/>
  <c r="G448" i="5"/>
  <c r="F448" i="5"/>
  <c r="E447" i="5"/>
  <c r="E449" i="5"/>
  <c r="H447" i="5"/>
  <c r="H449" i="5"/>
  <c r="H444" i="5"/>
  <c r="H359" i="5"/>
  <c r="H356" i="5"/>
  <c r="H353" i="5"/>
  <c r="H351" i="5"/>
  <c r="H343" i="5"/>
  <c r="H341" i="5"/>
  <c r="H348" i="5"/>
  <c r="H722" i="5" l="1"/>
  <c r="E704" i="5"/>
  <c r="E722" i="5"/>
  <c r="E148" i="5"/>
  <c r="H148" i="5"/>
  <c r="H149" i="5"/>
  <c r="E149" i="5"/>
  <c r="H588" i="5"/>
  <c r="H446" i="5"/>
  <c r="H589" i="5"/>
  <c r="E724" i="5"/>
  <c r="H704" i="5"/>
  <c r="I724" i="5"/>
  <c r="G445" i="5"/>
  <c r="J445" i="5"/>
  <c r="E588" i="5"/>
  <c r="E589" i="5"/>
  <c r="H448" i="5"/>
  <c r="I445" i="5"/>
  <c r="F445" i="5"/>
  <c r="E448" i="5"/>
  <c r="E446" i="5"/>
  <c r="H445" i="5" l="1"/>
  <c r="E445" i="5"/>
  <c r="H724" i="5"/>
  <c r="H346" i="5"/>
  <c r="H756" i="5"/>
  <c r="J49" i="5" l="1"/>
  <c r="I49" i="5"/>
  <c r="G49" i="5"/>
  <c r="F49" i="5"/>
  <c r="H55" i="5"/>
  <c r="E55" i="5"/>
  <c r="I682" i="5"/>
  <c r="J794" i="5" l="1"/>
  <c r="I794" i="5"/>
  <c r="G794" i="5"/>
  <c r="F794" i="5"/>
  <c r="H796" i="5"/>
  <c r="E796" i="5"/>
  <c r="I311" i="5"/>
  <c r="F312" i="5"/>
  <c r="F311" i="5"/>
  <c r="I307" i="5"/>
  <c r="F307" i="5"/>
  <c r="I300" i="5"/>
  <c r="F300" i="5"/>
  <c r="I296" i="5"/>
  <c r="F296" i="5"/>
  <c r="I279" i="5"/>
  <c r="F279" i="5"/>
  <c r="I278" i="5"/>
  <c r="I277" i="5"/>
  <c r="F278" i="5"/>
  <c r="F277" i="5"/>
  <c r="I269" i="5"/>
  <c r="F269" i="5"/>
  <c r="I268" i="5"/>
  <c r="I267" i="5"/>
  <c r="F268" i="5"/>
  <c r="F267" i="5"/>
  <c r="I259" i="5"/>
  <c r="I258" i="5"/>
  <c r="F259" i="5"/>
  <c r="F258" i="5"/>
  <c r="I144" i="5"/>
  <c r="F144" i="5"/>
  <c r="I683" i="5" l="1"/>
  <c r="F683" i="5"/>
  <c r="J837" i="5"/>
  <c r="J836" i="5" s="1"/>
  <c r="J835" i="5" s="1"/>
  <c r="I837" i="5"/>
  <c r="I836" i="5" s="1"/>
  <c r="I835" i="5" s="1"/>
  <c r="G837" i="5"/>
  <c r="G836" i="5" s="1"/>
  <c r="G835" i="5" s="1"/>
  <c r="F837" i="5"/>
  <c r="F836" i="5" s="1"/>
  <c r="F835" i="5" s="1"/>
  <c r="H838" i="5"/>
  <c r="E838" i="5"/>
  <c r="J829" i="5"/>
  <c r="I829" i="5"/>
  <c r="G829" i="5"/>
  <c r="F829" i="5"/>
  <c r="H830" i="5"/>
  <c r="E830" i="5"/>
  <c r="I853" i="5"/>
  <c r="F853" i="5"/>
  <c r="I850" i="5"/>
  <c r="I846" i="5" s="1"/>
  <c r="F850" i="5"/>
  <c r="I819" i="5"/>
  <c r="F819" i="5"/>
  <c r="F846" i="5" l="1"/>
  <c r="H837" i="5"/>
  <c r="E837" i="5"/>
  <c r="H835" i="5"/>
  <c r="E835" i="5"/>
  <c r="E836" i="5"/>
  <c r="H836" i="5"/>
  <c r="G734" i="5" l="1"/>
  <c r="I734" i="5"/>
  <c r="J734" i="5"/>
  <c r="F734" i="5"/>
  <c r="H738" i="5"/>
  <c r="E738" i="5"/>
  <c r="H737" i="5"/>
  <c r="E737" i="5"/>
  <c r="I684" i="5"/>
  <c r="F684" i="5"/>
  <c r="J331" i="5"/>
  <c r="I331" i="5"/>
  <c r="G331" i="5"/>
  <c r="F331" i="5"/>
  <c r="J329" i="5"/>
  <c r="I329" i="5"/>
  <c r="G329" i="5"/>
  <c r="F329" i="5"/>
  <c r="H330" i="5"/>
  <c r="H332" i="5"/>
  <c r="E330" i="5"/>
  <c r="E332" i="5"/>
  <c r="E329" i="5" l="1"/>
  <c r="E331" i="5"/>
  <c r="H329" i="5"/>
  <c r="H734" i="5"/>
  <c r="H331" i="5"/>
  <c r="I87" i="5"/>
  <c r="J87" i="5"/>
  <c r="F87" i="5"/>
  <c r="G87" i="5"/>
  <c r="I89" i="5"/>
  <c r="J89" i="5"/>
  <c r="F89" i="5"/>
  <c r="G89" i="5"/>
  <c r="J167" i="5"/>
  <c r="J166" i="5" s="1"/>
  <c r="I167" i="5"/>
  <c r="I166" i="5" s="1"/>
  <c r="G167" i="5"/>
  <c r="G166" i="5" s="1"/>
  <c r="F167" i="5"/>
  <c r="F166" i="5" s="1"/>
  <c r="H168" i="5"/>
  <c r="E168" i="5"/>
  <c r="H166" i="5" l="1"/>
  <c r="H167" i="5"/>
  <c r="E166" i="5"/>
  <c r="E167" i="5"/>
  <c r="J262" i="5"/>
  <c r="J261" i="5" s="1"/>
  <c r="I262" i="5"/>
  <c r="I261" i="5" s="1"/>
  <c r="G262" i="5"/>
  <c r="G261" i="5" s="1"/>
  <c r="F262" i="5"/>
  <c r="H263" i="5"/>
  <c r="E263" i="5"/>
  <c r="J730" i="5"/>
  <c r="J729" i="5" s="1"/>
  <c r="I730" i="5"/>
  <c r="I729" i="5" s="1"/>
  <c r="G730" i="5"/>
  <c r="G729" i="5" s="1"/>
  <c r="F730" i="5"/>
  <c r="F729" i="5" s="1"/>
  <c r="H731" i="5"/>
  <c r="E731" i="5"/>
  <c r="J764" i="5"/>
  <c r="J763" i="5" s="1"/>
  <c r="I764" i="5"/>
  <c r="G764" i="5"/>
  <c r="G763" i="5" s="1"/>
  <c r="F764" i="5"/>
  <c r="F763" i="5" s="1"/>
  <c r="H765" i="5"/>
  <c r="E765" i="5"/>
  <c r="J832" i="5"/>
  <c r="I832" i="5"/>
  <c r="G832" i="5"/>
  <c r="F832" i="5"/>
  <c r="F828" i="5" s="1"/>
  <c r="H834" i="5"/>
  <c r="E834" i="5"/>
  <c r="E764" i="5" l="1"/>
  <c r="H764" i="5"/>
  <c r="I763" i="5"/>
  <c r="H763" i="5" s="1"/>
  <c r="E262" i="5"/>
  <c r="H262" i="5"/>
  <c r="F261" i="5"/>
  <c r="E261" i="5" s="1"/>
  <c r="H261" i="5"/>
  <c r="E730" i="5"/>
  <c r="H730" i="5"/>
  <c r="E763" i="5"/>
  <c r="H75" i="5" l="1"/>
  <c r="H336" i="5"/>
  <c r="H335" i="5"/>
  <c r="H326" i="5"/>
  <c r="H754" i="5"/>
  <c r="H752" i="5"/>
  <c r="H557" i="5"/>
  <c r="H519" i="5"/>
  <c r="H516" i="5"/>
  <c r="H513" i="5"/>
  <c r="H510" i="5"/>
  <c r="H501" i="5"/>
  <c r="H500" i="5"/>
  <c r="H494" i="5"/>
  <c r="H493" i="5"/>
  <c r="H490" i="5"/>
  <c r="H489" i="5"/>
  <c r="H441" i="5"/>
  <c r="H439" i="5"/>
  <c r="H438" i="5"/>
  <c r="H435" i="5"/>
  <c r="H434" i="5"/>
  <c r="H431" i="5"/>
  <c r="H430" i="5"/>
  <c r="H428" i="5"/>
  <c r="H425" i="5"/>
  <c r="H424" i="5"/>
  <c r="H421" i="5"/>
  <c r="H420" i="5"/>
  <c r="H417" i="5"/>
  <c r="H416" i="5"/>
  <c r="H411" i="5"/>
  <c r="H410" i="5"/>
  <c r="H407" i="5"/>
  <c r="H406" i="5"/>
  <c r="H403" i="5"/>
  <c r="H402" i="5"/>
  <c r="H399" i="5"/>
  <c r="H398" i="5"/>
  <c r="H395" i="5"/>
  <c r="H394" i="5"/>
  <c r="H391" i="5"/>
  <c r="H390" i="5"/>
  <c r="H387" i="5"/>
  <c r="H386" i="5"/>
  <c r="H383" i="5"/>
  <c r="H382" i="5"/>
  <c r="H379" i="5"/>
  <c r="H378" i="5"/>
  <c r="H375" i="5"/>
  <c r="H374" i="5"/>
  <c r="H371" i="5"/>
  <c r="H370" i="5"/>
  <c r="H367" i="5"/>
  <c r="H366" i="5"/>
  <c r="H363" i="5"/>
  <c r="H362" i="5"/>
  <c r="H811" i="5" l="1"/>
  <c r="E811" i="5"/>
  <c r="J810" i="5"/>
  <c r="I810" i="5"/>
  <c r="G810" i="5"/>
  <c r="F810" i="5"/>
  <c r="H810" i="5" l="1"/>
  <c r="E810" i="5"/>
  <c r="E729" i="5" l="1"/>
  <c r="H729" i="5"/>
  <c r="H884" i="5"/>
  <c r="E884" i="5"/>
  <c r="I58" i="5" l="1"/>
  <c r="F58" i="5"/>
  <c r="J58" i="5"/>
  <c r="G58" i="5"/>
  <c r="J882" i="5" l="1"/>
  <c r="I882" i="5"/>
  <c r="G882" i="5"/>
  <c r="F882" i="5"/>
  <c r="H883" i="5"/>
  <c r="E883" i="5"/>
  <c r="H882" i="5" l="1"/>
  <c r="E882" i="5"/>
  <c r="E593" i="5" l="1"/>
  <c r="H593" i="5"/>
  <c r="J592" i="5"/>
  <c r="J591" i="5" s="1"/>
  <c r="I592" i="5"/>
  <c r="I591" i="5" s="1"/>
  <c r="G592" i="5"/>
  <c r="G591" i="5" s="1"/>
  <c r="F592" i="5" l="1"/>
  <c r="E592" i="5" s="1"/>
  <c r="H592" i="5"/>
  <c r="H591" i="5"/>
  <c r="E431" i="5"/>
  <c r="I429" i="5"/>
  <c r="F429" i="5"/>
  <c r="F591" i="5" l="1"/>
  <c r="E591" i="5" s="1"/>
  <c r="J429" i="5"/>
  <c r="G429" i="5"/>
  <c r="J656" i="5" l="1"/>
  <c r="I656" i="5"/>
  <c r="G656" i="5"/>
  <c r="F656" i="5"/>
  <c r="H658" i="5"/>
  <c r="E658" i="5"/>
  <c r="H657" i="5"/>
  <c r="E657" i="5"/>
  <c r="E656" i="5" l="1"/>
  <c r="H656" i="5"/>
  <c r="J224" i="5" l="1"/>
  <c r="I224" i="5"/>
  <c r="G224" i="5"/>
  <c r="F224" i="5"/>
  <c r="H225" i="5"/>
  <c r="E225" i="5"/>
  <c r="H224" i="5" l="1"/>
  <c r="E224" i="5"/>
  <c r="J692" i="5" l="1"/>
  <c r="I692" i="5"/>
  <c r="G692" i="5"/>
  <c r="F692" i="5"/>
  <c r="H694" i="5"/>
  <c r="E694" i="5"/>
  <c r="E679" i="5"/>
  <c r="J671" i="5"/>
  <c r="J670" i="5" s="1"/>
  <c r="I671" i="5"/>
  <c r="I670" i="5" s="1"/>
  <c r="G671" i="5"/>
  <c r="G670" i="5" s="1"/>
  <c r="F671" i="5"/>
  <c r="F670" i="5" s="1"/>
  <c r="H672" i="5"/>
  <c r="E672" i="5"/>
  <c r="E669" i="5"/>
  <c r="H537" i="5"/>
  <c r="E670" i="5" l="1"/>
  <c r="H670" i="5"/>
  <c r="H671" i="5"/>
  <c r="E671" i="5"/>
  <c r="J798" i="5" l="1"/>
  <c r="G798" i="5"/>
  <c r="I798" i="5"/>
  <c r="F798" i="5"/>
  <c r="H801" i="5"/>
  <c r="E801" i="5"/>
  <c r="H132" i="5" l="1"/>
  <c r="E132" i="5"/>
  <c r="J131" i="5"/>
  <c r="I131" i="5"/>
  <c r="G131" i="5"/>
  <c r="F131" i="5"/>
  <c r="H118" i="5"/>
  <c r="E118" i="5"/>
  <c r="J117" i="5"/>
  <c r="I117" i="5"/>
  <c r="G117" i="5"/>
  <c r="F117" i="5"/>
  <c r="J226" i="5"/>
  <c r="I226" i="5"/>
  <c r="G226" i="5"/>
  <c r="F226" i="5"/>
  <c r="H774" i="5"/>
  <c r="E774" i="5"/>
  <c r="J773" i="5"/>
  <c r="I773" i="5"/>
  <c r="G773" i="5"/>
  <c r="F773" i="5"/>
  <c r="H113" i="5"/>
  <c r="E113" i="5"/>
  <c r="J112" i="5"/>
  <c r="I112" i="5"/>
  <c r="G112" i="5"/>
  <c r="F112" i="5"/>
  <c r="H111" i="5"/>
  <c r="H110" i="5" s="1"/>
  <c r="E111" i="5"/>
  <c r="E110" i="5" s="1"/>
  <c r="J110" i="5"/>
  <c r="I110" i="5"/>
  <c r="G110" i="5"/>
  <c r="F110" i="5"/>
  <c r="H109" i="5"/>
  <c r="E109" i="5"/>
  <c r="J108" i="5"/>
  <c r="I108" i="5"/>
  <c r="G108" i="5"/>
  <c r="F108" i="5"/>
  <c r="H82" i="5"/>
  <c r="E82" i="5"/>
  <c r="J81" i="5"/>
  <c r="I81" i="5"/>
  <c r="G81" i="5"/>
  <c r="F81" i="5"/>
  <c r="H80" i="5"/>
  <c r="E80" i="5"/>
  <c r="J79" i="5"/>
  <c r="I79" i="5"/>
  <c r="G79" i="5"/>
  <c r="F79" i="5"/>
  <c r="H78" i="5"/>
  <c r="E78" i="5"/>
  <c r="J77" i="5"/>
  <c r="I77" i="5"/>
  <c r="G77" i="5"/>
  <c r="F77" i="5"/>
  <c r="H721" i="5"/>
  <c r="E721" i="5"/>
  <c r="J720" i="5"/>
  <c r="J719" i="5" s="1"/>
  <c r="I720" i="5"/>
  <c r="I719" i="5" s="1"/>
  <c r="G720" i="5"/>
  <c r="G719" i="5" s="1"/>
  <c r="F720" i="5"/>
  <c r="F719" i="5" s="1"/>
  <c r="H843" i="5"/>
  <c r="E843" i="5"/>
  <c r="J842" i="5"/>
  <c r="I842" i="5"/>
  <c r="G842" i="5"/>
  <c r="F842" i="5"/>
  <c r="H587" i="5"/>
  <c r="E587" i="5"/>
  <c r="J586" i="5"/>
  <c r="I586" i="5"/>
  <c r="G586" i="5"/>
  <c r="F586" i="5"/>
  <c r="H585" i="5"/>
  <c r="E585" i="5"/>
  <c r="J584" i="5"/>
  <c r="I584" i="5"/>
  <c r="G584" i="5"/>
  <c r="F584" i="5"/>
  <c r="H289" i="5"/>
  <c r="E289" i="5"/>
  <c r="J288" i="5"/>
  <c r="I288" i="5"/>
  <c r="G288" i="5"/>
  <c r="F288" i="5"/>
  <c r="H287" i="5"/>
  <c r="E287" i="5"/>
  <c r="J286" i="5"/>
  <c r="I286" i="5"/>
  <c r="G286" i="5"/>
  <c r="F286" i="5"/>
  <c r="H285" i="5"/>
  <c r="E285" i="5"/>
  <c r="J284" i="5"/>
  <c r="I284" i="5"/>
  <c r="G284" i="5"/>
  <c r="F284" i="5"/>
  <c r="H283" i="5"/>
  <c r="E283" i="5"/>
  <c r="J282" i="5"/>
  <c r="I282" i="5"/>
  <c r="G282" i="5"/>
  <c r="F282" i="5"/>
  <c r="H147" i="5"/>
  <c r="E147" i="5"/>
  <c r="J146" i="5"/>
  <c r="J145" i="5" s="1"/>
  <c r="I146" i="5"/>
  <c r="I145" i="5" s="1"/>
  <c r="G146" i="5"/>
  <c r="G145" i="5" s="1"/>
  <c r="F146" i="5"/>
  <c r="F145" i="5" s="1"/>
  <c r="G281" i="5" l="1"/>
  <c r="F281" i="5"/>
  <c r="F583" i="5"/>
  <c r="F582" i="5" s="1"/>
  <c r="G583" i="5"/>
  <c r="G582" i="5" s="1"/>
  <c r="J583" i="5"/>
  <c r="J582" i="5" s="1"/>
  <c r="J281" i="5"/>
  <c r="I281" i="5"/>
  <c r="I583" i="5"/>
  <c r="I582" i="5" s="1"/>
  <c r="J76" i="5"/>
  <c r="E131" i="5"/>
  <c r="H117" i="5"/>
  <c r="E117" i="5"/>
  <c r="H131" i="5"/>
  <c r="E226" i="5"/>
  <c r="H226" i="5"/>
  <c r="H77" i="5"/>
  <c r="H112" i="5"/>
  <c r="H720" i="5"/>
  <c r="E77" i="5"/>
  <c r="I107" i="5"/>
  <c r="E112" i="5"/>
  <c r="H842" i="5"/>
  <c r="H81" i="5"/>
  <c r="G107" i="5"/>
  <c r="E719" i="5"/>
  <c r="E146" i="5"/>
  <c r="H146" i="5"/>
  <c r="H284" i="5"/>
  <c r="H286" i="5"/>
  <c r="E288" i="5"/>
  <c r="H288" i="5"/>
  <c r="E584" i="5"/>
  <c r="H584" i="5"/>
  <c r="E586" i="5"/>
  <c r="H586" i="5"/>
  <c r="E842" i="5"/>
  <c r="H719" i="5"/>
  <c r="E720" i="5"/>
  <c r="G76" i="5"/>
  <c r="I76" i="5"/>
  <c r="H79" i="5"/>
  <c r="E81" i="5"/>
  <c r="E108" i="5"/>
  <c r="H108" i="5"/>
  <c r="J107" i="5"/>
  <c r="E773" i="5"/>
  <c r="H773" i="5"/>
  <c r="F107" i="5"/>
  <c r="E79" i="5"/>
  <c r="F76" i="5"/>
  <c r="H282" i="5"/>
  <c r="E284" i="5"/>
  <c r="E282" i="5"/>
  <c r="E286" i="5"/>
  <c r="J427" i="5"/>
  <c r="I427" i="5"/>
  <c r="G427" i="5"/>
  <c r="F427" i="5"/>
  <c r="E428" i="5"/>
  <c r="J753" i="5"/>
  <c r="I753" i="5"/>
  <c r="G753" i="5"/>
  <c r="F753" i="5"/>
  <c r="E754" i="5"/>
  <c r="H171" i="5"/>
  <c r="E171" i="5"/>
  <c r="J170" i="5"/>
  <c r="J169" i="5" s="1"/>
  <c r="I170" i="5"/>
  <c r="I169" i="5" s="1"/>
  <c r="G170" i="5"/>
  <c r="G169" i="5" s="1"/>
  <c r="F170" i="5"/>
  <c r="F169" i="5" s="1"/>
  <c r="E145" i="5" l="1"/>
  <c r="H145" i="5"/>
  <c r="G426" i="5"/>
  <c r="J426" i="5"/>
  <c r="H427" i="5"/>
  <c r="E427" i="5"/>
  <c r="E169" i="5"/>
  <c r="H169" i="5"/>
  <c r="E170" i="5"/>
  <c r="H753" i="5"/>
  <c r="E753" i="5"/>
  <c r="H170" i="5"/>
  <c r="J880" i="5" l="1"/>
  <c r="I880" i="5"/>
  <c r="G880" i="5"/>
  <c r="F880" i="5"/>
  <c r="I70" i="5" l="1"/>
  <c r="F70" i="5"/>
  <c r="J70" i="5"/>
  <c r="G70" i="5"/>
  <c r="H72" i="5"/>
  <c r="E72" i="5"/>
  <c r="H646" i="5" l="1"/>
  <c r="E646" i="5"/>
  <c r="J645" i="5"/>
  <c r="J644" i="5" s="1"/>
  <c r="I645" i="5"/>
  <c r="G645" i="5"/>
  <c r="G644" i="5" s="1"/>
  <c r="F645" i="5"/>
  <c r="H643" i="5"/>
  <c r="E643" i="5"/>
  <c r="J642" i="5"/>
  <c r="J641" i="5" s="1"/>
  <c r="I642" i="5"/>
  <c r="G642" i="5"/>
  <c r="G641" i="5" s="1"/>
  <c r="F642" i="5"/>
  <c r="H578" i="5"/>
  <c r="H26" i="5"/>
  <c r="H23" i="5"/>
  <c r="H576" i="5"/>
  <c r="H525" i="5"/>
  <c r="H473" i="5"/>
  <c r="H462" i="5"/>
  <c r="H457" i="5"/>
  <c r="H414" i="5"/>
  <c r="J600" i="5"/>
  <c r="I600" i="5"/>
  <c r="G600" i="5"/>
  <c r="F600" i="5"/>
  <c r="J596" i="5"/>
  <c r="I596" i="5"/>
  <c r="G596" i="5"/>
  <c r="F596" i="5"/>
  <c r="J755" i="5"/>
  <c r="I755" i="5"/>
  <c r="G755" i="5"/>
  <c r="F755" i="5"/>
  <c r="E756" i="5"/>
  <c r="H642" i="5" l="1"/>
  <c r="I641" i="5"/>
  <c r="H641" i="5" s="1"/>
  <c r="J640" i="5"/>
  <c r="E642" i="5"/>
  <c r="H645" i="5"/>
  <c r="I644" i="5"/>
  <c r="H644" i="5" s="1"/>
  <c r="G640" i="5"/>
  <c r="E645" i="5"/>
  <c r="F641" i="5"/>
  <c r="F644" i="5"/>
  <c r="E644" i="5" s="1"/>
  <c r="E755" i="5"/>
  <c r="H755" i="5"/>
  <c r="I640" i="5" l="1"/>
  <c r="H640" i="5" s="1"/>
  <c r="E641" i="5"/>
  <c r="F640" i="5"/>
  <c r="E640" i="5" s="1"/>
  <c r="J440" i="5" l="1"/>
  <c r="H440" i="5" s="1"/>
  <c r="G440" i="5"/>
  <c r="E440" i="5" s="1"/>
  <c r="E441" i="5"/>
  <c r="I426" i="5"/>
  <c r="F426" i="5"/>
  <c r="J334" i="5"/>
  <c r="G334" i="5"/>
  <c r="E335" i="5"/>
  <c r="E430" i="5" l="1"/>
  <c r="J333" i="5"/>
  <c r="I334" i="5"/>
  <c r="I333" i="5" s="1"/>
  <c r="G333" i="5"/>
  <c r="F334" i="5"/>
  <c r="F333" i="5" s="1"/>
  <c r="E336" i="5"/>
  <c r="E334" i="5" l="1"/>
  <c r="H334" i="5"/>
  <c r="H333" i="5"/>
  <c r="E333" i="5"/>
  <c r="H429" i="5"/>
  <c r="E429" i="5"/>
  <c r="I291" i="5"/>
  <c r="F291" i="5"/>
  <c r="H292" i="5"/>
  <c r="E292" i="5"/>
  <c r="J797" i="5" l="1"/>
  <c r="I797" i="5"/>
  <c r="G797" i="5"/>
  <c r="F797" i="5"/>
  <c r="H90" i="5"/>
  <c r="E90" i="5"/>
  <c r="J745" i="5"/>
  <c r="G745" i="5"/>
  <c r="J626" i="5"/>
  <c r="J625" i="5" s="1"/>
  <c r="I626" i="5"/>
  <c r="I625" i="5" s="1"/>
  <c r="G626" i="5"/>
  <c r="G625" i="5" s="1"/>
  <c r="F626" i="5"/>
  <c r="F625" i="5" s="1"/>
  <c r="H627" i="5"/>
  <c r="E627" i="5"/>
  <c r="J727" i="5"/>
  <c r="J726" i="5" s="1"/>
  <c r="J718" i="5" s="1"/>
  <c r="I727" i="5"/>
  <c r="I726" i="5" s="1"/>
  <c r="I718" i="5" s="1"/>
  <c r="H728" i="5"/>
  <c r="G727" i="5"/>
  <c r="G726" i="5" s="1"/>
  <c r="G718" i="5" s="1"/>
  <c r="F727" i="5"/>
  <c r="F726" i="5" s="1"/>
  <c r="F718" i="5" s="1"/>
  <c r="E728" i="5"/>
  <c r="F745" i="5"/>
  <c r="I745" i="5"/>
  <c r="G742" i="5"/>
  <c r="F742" i="5"/>
  <c r="J742" i="5"/>
  <c r="I742" i="5"/>
  <c r="G701" i="5"/>
  <c r="G700" i="5" s="1"/>
  <c r="J701" i="5"/>
  <c r="J700" i="5" s="1"/>
  <c r="I701" i="5"/>
  <c r="I700" i="5" s="1"/>
  <c r="F701" i="5"/>
  <c r="H703" i="5"/>
  <c r="E703" i="5"/>
  <c r="H718" i="5" l="1"/>
  <c r="E797" i="5"/>
  <c r="H797" i="5"/>
  <c r="E89" i="5"/>
  <c r="H89" i="5"/>
  <c r="F700" i="5"/>
  <c r="E700" i="5" s="1"/>
  <c r="H700" i="5"/>
  <c r="E727" i="5"/>
  <c r="H727" i="5"/>
  <c r="H626" i="5"/>
  <c r="E626" i="5"/>
  <c r="H726" i="5"/>
  <c r="E726" i="5"/>
  <c r="J552" i="5"/>
  <c r="I552" i="5"/>
  <c r="G552" i="5"/>
  <c r="F552" i="5"/>
  <c r="E519" i="5"/>
  <c r="H465" i="5"/>
  <c r="J327" i="5"/>
  <c r="I327" i="5"/>
  <c r="G327" i="5"/>
  <c r="F327" i="5"/>
  <c r="J325" i="5"/>
  <c r="I325" i="5"/>
  <c r="G325" i="5"/>
  <c r="F325" i="5"/>
  <c r="E328" i="5"/>
  <c r="E326" i="5"/>
  <c r="H17" i="5"/>
  <c r="J808" i="5"/>
  <c r="J807" i="5" s="1"/>
  <c r="I808" i="5"/>
  <c r="I807" i="5" s="1"/>
  <c r="G808" i="5"/>
  <c r="G807" i="5" s="1"/>
  <c r="F808" i="5"/>
  <c r="F807" i="5" s="1"/>
  <c r="H809" i="5"/>
  <c r="E809" i="5"/>
  <c r="H780" i="5"/>
  <c r="E780" i="5"/>
  <c r="H779" i="5"/>
  <c r="E779" i="5"/>
  <c r="H778" i="5"/>
  <c r="E778" i="5"/>
  <c r="J518" i="5"/>
  <c r="I518" i="5"/>
  <c r="G518" i="5"/>
  <c r="F518" i="5"/>
  <c r="J520" i="5"/>
  <c r="I520" i="5"/>
  <c r="G520" i="5"/>
  <c r="F520" i="5"/>
  <c r="H521" i="5"/>
  <c r="E521" i="5"/>
  <c r="H800" i="5"/>
  <c r="E800" i="5"/>
  <c r="J668" i="5"/>
  <c r="G668" i="5"/>
  <c r="J215" i="5"/>
  <c r="I215" i="5"/>
  <c r="G215" i="5"/>
  <c r="F215" i="5"/>
  <c r="J211" i="5"/>
  <c r="I211" i="5"/>
  <c r="G211" i="5"/>
  <c r="F211" i="5"/>
  <c r="I290" i="5"/>
  <c r="H290" i="5" s="1"/>
  <c r="G291" i="5"/>
  <c r="G290" i="5" s="1"/>
  <c r="F290" i="5"/>
  <c r="H293" i="5"/>
  <c r="E293" i="5"/>
  <c r="G517" i="5" l="1"/>
  <c r="J517" i="5"/>
  <c r="F517" i="5"/>
  <c r="I517" i="5"/>
  <c r="J324" i="5"/>
  <c r="F324" i="5"/>
  <c r="I324" i="5"/>
  <c r="G324" i="5"/>
  <c r="H518" i="5"/>
  <c r="H702" i="5"/>
  <c r="H325" i="5"/>
  <c r="E327" i="5"/>
  <c r="H327" i="5"/>
  <c r="E325" i="5"/>
  <c r="H808" i="5"/>
  <c r="E808" i="5"/>
  <c r="H291" i="5"/>
  <c r="E702" i="5"/>
  <c r="E520" i="5"/>
  <c r="H520" i="5"/>
  <c r="H701" i="5"/>
  <c r="E701" i="5"/>
  <c r="E291" i="5"/>
  <c r="E290" i="5"/>
  <c r="H517" i="5" l="1"/>
  <c r="H324" i="5"/>
  <c r="E324" i="5"/>
  <c r="H881" i="5"/>
  <c r="H879" i="5"/>
  <c r="J878" i="5"/>
  <c r="I878" i="5"/>
  <c r="H877" i="5"/>
  <c r="H876" i="5"/>
  <c r="H875" i="5"/>
  <c r="H874" i="5"/>
  <c r="J873" i="5"/>
  <c r="H872" i="5"/>
  <c r="J871" i="5"/>
  <c r="H870" i="5"/>
  <c r="J869" i="5"/>
  <c r="I869" i="5"/>
  <c r="H868" i="5"/>
  <c r="H867" i="5"/>
  <c r="H866" i="5"/>
  <c r="J865" i="5"/>
  <c r="I865" i="5"/>
  <c r="H864" i="5"/>
  <c r="J863" i="5"/>
  <c r="I863" i="5"/>
  <c r="H862" i="5"/>
  <c r="H861" i="5"/>
  <c r="H859" i="5"/>
  <c r="J858" i="5"/>
  <c r="I858" i="5"/>
  <c r="H857" i="5"/>
  <c r="H856" i="5"/>
  <c r="J855" i="5"/>
  <c r="I855" i="5"/>
  <c r="H854" i="5"/>
  <c r="H853" i="5"/>
  <c r="H852" i="5"/>
  <c r="H851" i="5"/>
  <c r="H850" i="5"/>
  <c r="H849" i="5"/>
  <c r="H848" i="5"/>
  <c r="H847" i="5"/>
  <c r="H833" i="5"/>
  <c r="H831" i="5"/>
  <c r="H825" i="5"/>
  <c r="H824" i="5"/>
  <c r="J823" i="5"/>
  <c r="I823" i="5"/>
  <c r="H822" i="5"/>
  <c r="H821" i="5"/>
  <c r="J820" i="5"/>
  <c r="I820" i="5"/>
  <c r="H819" i="5"/>
  <c r="J818" i="5"/>
  <c r="I818" i="5"/>
  <c r="H806" i="5"/>
  <c r="H805" i="5"/>
  <c r="J804" i="5"/>
  <c r="H799" i="5"/>
  <c r="H795" i="5"/>
  <c r="J793" i="5"/>
  <c r="H792" i="5"/>
  <c r="J791" i="5"/>
  <c r="J790" i="5" s="1"/>
  <c r="I791" i="5"/>
  <c r="H789" i="5"/>
  <c r="J788" i="5"/>
  <c r="J787" i="5" s="1"/>
  <c r="I788" i="5"/>
  <c r="H786" i="5"/>
  <c r="H785" i="5"/>
  <c r="J784" i="5"/>
  <c r="J783" i="5" s="1"/>
  <c r="I784" i="5"/>
  <c r="J777" i="5"/>
  <c r="J775" i="5" s="1"/>
  <c r="J772" i="5"/>
  <c r="I772" i="5"/>
  <c r="H771" i="5"/>
  <c r="J770" i="5"/>
  <c r="I770" i="5"/>
  <c r="H769" i="5"/>
  <c r="J768" i="5"/>
  <c r="I768" i="5"/>
  <c r="H762" i="5"/>
  <c r="J761" i="5"/>
  <c r="J760" i="5" s="1"/>
  <c r="I761" i="5"/>
  <c r="H759" i="5"/>
  <c r="J758" i="5"/>
  <c r="J757" i="5" s="1"/>
  <c r="J751" i="5"/>
  <c r="J748" i="5" s="1"/>
  <c r="I751" i="5"/>
  <c r="H746" i="5"/>
  <c r="J744" i="5"/>
  <c r="H743" i="5"/>
  <c r="J741" i="5"/>
  <c r="I741" i="5"/>
  <c r="H736" i="5"/>
  <c r="H735" i="5"/>
  <c r="J733" i="5"/>
  <c r="J732" i="5" s="1"/>
  <c r="H717" i="5"/>
  <c r="H716" i="5"/>
  <c r="H715" i="5"/>
  <c r="H714" i="5"/>
  <c r="H713" i="5"/>
  <c r="H712" i="5"/>
  <c r="J711" i="5"/>
  <c r="J710" i="5" s="1"/>
  <c r="J709" i="5" s="1"/>
  <c r="I711" i="5"/>
  <c r="I710" i="5" s="1"/>
  <c r="H708" i="5"/>
  <c r="J707" i="5"/>
  <c r="J706" i="5" s="1"/>
  <c r="I707" i="5"/>
  <c r="H699" i="5"/>
  <c r="J698" i="5"/>
  <c r="I698" i="5"/>
  <c r="H697" i="5"/>
  <c r="J696" i="5"/>
  <c r="I696" i="5"/>
  <c r="H693" i="5"/>
  <c r="J691" i="5"/>
  <c r="I691" i="5"/>
  <c r="H690" i="5"/>
  <c r="J689" i="5"/>
  <c r="J688" i="5" s="1"/>
  <c r="I689" i="5"/>
  <c r="I688" i="5" s="1"/>
  <c r="H685" i="5"/>
  <c r="H684" i="5"/>
  <c r="H683" i="5"/>
  <c r="H682" i="5"/>
  <c r="J681" i="5"/>
  <c r="J680" i="5" s="1"/>
  <c r="H679" i="5"/>
  <c r="J678" i="5"/>
  <c r="J677" i="5" s="1"/>
  <c r="I678" i="5"/>
  <c r="H675" i="5"/>
  <c r="J674" i="5"/>
  <c r="J673" i="5" s="1"/>
  <c r="I674" i="5"/>
  <c r="H669" i="5"/>
  <c r="I668" i="5"/>
  <c r="H668" i="5" s="1"/>
  <c r="J667" i="5"/>
  <c r="J666" i="5" s="1"/>
  <c r="H664" i="5"/>
  <c r="J663" i="5"/>
  <c r="J662" i="5" s="1"/>
  <c r="I663" i="5"/>
  <c r="H661" i="5"/>
  <c r="J660" i="5"/>
  <c r="J659" i="5" s="1"/>
  <c r="I660" i="5"/>
  <c r="J655" i="5"/>
  <c r="J652" i="5"/>
  <c r="I652" i="5"/>
  <c r="J650" i="5"/>
  <c r="I650" i="5"/>
  <c r="H639" i="5"/>
  <c r="J638" i="5"/>
  <c r="J637" i="5" s="1"/>
  <c r="J636" i="5" s="1"/>
  <c r="J635" i="5" s="1"/>
  <c r="I638" i="5"/>
  <c r="H634" i="5"/>
  <c r="J633" i="5"/>
  <c r="J632" i="5" s="1"/>
  <c r="I633" i="5"/>
  <c r="H631" i="5"/>
  <c r="J630" i="5"/>
  <c r="J629" i="5" s="1"/>
  <c r="I630" i="5"/>
  <c r="H623" i="5"/>
  <c r="J622" i="5"/>
  <c r="J621" i="5" s="1"/>
  <c r="J620" i="5" s="1"/>
  <c r="I622" i="5"/>
  <c r="I621" i="5" s="1"/>
  <c r="H619" i="5"/>
  <c r="J618" i="5"/>
  <c r="J617" i="5" s="1"/>
  <c r="I618" i="5"/>
  <c r="H616" i="5"/>
  <c r="J615" i="5"/>
  <c r="J614" i="5" s="1"/>
  <c r="I615" i="5"/>
  <c r="H611" i="5"/>
  <c r="J610" i="5"/>
  <c r="J609" i="5" s="1"/>
  <c r="J608" i="5" s="1"/>
  <c r="I610" i="5"/>
  <c r="I609" i="5" s="1"/>
  <c r="H607" i="5"/>
  <c r="J606" i="5"/>
  <c r="J605" i="5" s="1"/>
  <c r="J604" i="5" s="1"/>
  <c r="I606" i="5"/>
  <c r="I605" i="5" s="1"/>
  <c r="J599" i="5"/>
  <c r="J595" i="5"/>
  <c r="I595" i="5"/>
  <c r="J580" i="5"/>
  <c r="J579" i="5" s="1"/>
  <c r="I580" i="5"/>
  <c r="J577" i="5"/>
  <c r="I577" i="5"/>
  <c r="J575" i="5"/>
  <c r="I575" i="5"/>
  <c r="J569" i="5"/>
  <c r="J568" i="5" s="1"/>
  <c r="I569" i="5"/>
  <c r="I568" i="5" s="1"/>
  <c r="J563" i="5"/>
  <c r="J562" i="5" s="1"/>
  <c r="I563" i="5"/>
  <c r="I562" i="5" s="1"/>
  <c r="J559" i="5"/>
  <c r="J558" i="5" s="1"/>
  <c r="I559" i="5"/>
  <c r="J555" i="5"/>
  <c r="J554" i="5" s="1"/>
  <c r="I555" i="5"/>
  <c r="I554" i="5" s="1"/>
  <c r="J551" i="5"/>
  <c r="J547" i="5"/>
  <c r="J546" i="5" s="1"/>
  <c r="I547" i="5"/>
  <c r="J543" i="5"/>
  <c r="J542" i="5" s="1"/>
  <c r="I543" i="5"/>
  <c r="J540" i="5"/>
  <c r="J539" i="5" s="1"/>
  <c r="I540" i="5"/>
  <c r="I539" i="5" s="1"/>
  <c r="J536" i="5"/>
  <c r="J535" i="5" s="1"/>
  <c r="J534" i="5" s="1"/>
  <c r="I536" i="5"/>
  <c r="J532" i="5"/>
  <c r="J531" i="5" s="1"/>
  <c r="I532" i="5"/>
  <c r="J529" i="5"/>
  <c r="I529" i="5"/>
  <c r="J527" i="5"/>
  <c r="I527" i="5"/>
  <c r="J524" i="5"/>
  <c r="J523" i="5" s="1"/>
  <c r="I524" i="5"/>
  <c r="J515" i="5"/>
  <c r="J514" i="5" s="1"/>
  <c r="I515" i="5"/>
  <c r="J512" i="5"/>
  <c r="J511" i="5" s="1"/>
  <c r="I512" i="5"/>
  <c r="I511" i="5" s="1"/>
  <c r="J509" i="5"/>
  <c r="J508" i="5" s="1"/>
  <c r="I509" i="5"/>
  <c r="J503" i="5"/>
  <c r="J502" i="5" s="1"/>
  <c r="I503" i="5"/>
  <c r="J499" i="5"/>
  <c r="J498" i="5" s="1"/>
  <c r="I499" i="5"/>
  <c r="I498" i="5" s="1"/>
  <c r="H497" i="5"/>
  <c r="J496" i="5"/>
  <c r="J495" i="5" s="1"/>
  <c r="I496" i="5"/>
  <c r="J492" i="5"/>
  <c r="J491" i="5" s="1"/>
  <c r="I492" i="5"/>
  <c r="J488" i="5"/>
  <c r="J487" i="5" s="1"/>
  <c r="I488" i="5"/>
  <c r="J485" i="5"/>
  <c r="I485" i="5"/>
  <c r="J483" i="5"/>
  <c r="I483" i="5"/>
  <c r="J480" i="5"/>
  <c r="I480" i="5"/>
  <c r="J478" i="5"/>
  <c r="I478" i="5"/>
  <c r="J475" i="5"/>
  <c r="J474" i="5" s="1"/>
  <c r="I475" i="5"/>
  <c r="J472" i="5"/>
  <c r="I472" i="5"/>
  <c r="J470" i="5"/>
  <c r="I470" i="5"/>
  <c r="J466" i="5"/>
  <c r="I466" i="5"/>
  <c r="J464" i="5"/>
  <c r="I464" i="5"/>
  <c r="J461" i="5"/>
  <c r="I461" i="5"/>
  <c r="I459" i="5"/>
  <c r="J456" i="5"/>
  <c r="I456" i="5"/>
  <c r="J454" i="5"/>
  <c r="I454" i="5"/>
  <c r="I452" i="5"/>
  <c r="H452" i="5" s="1"/>
  <c r="J443" i="5"/>
  <c r="J442" i="5" s="1"/>
  <c r="I443" i="5"/>
  <c r="I442" i="5" s="1"/>
  <c r="J437" i="5"/>
  <c r="J436" i="5" s="1"/>
  <c r="I437" i="5"/>
  <c r="J433" i="5"/>
  <c r="J432" i="5" s="1"/>
  <c r="I433" i="5"/>
  <c r="J423" i="5"/>
  <c r="J422" i="5" s="1"/>
  <c r="I423" i="5"/>
  <c r="J419" i="5"/>
  <c r="J418" i="5" s="1"/>
  <c r="I419" i="5"/>
  <c r="J415" i="5"/>
  <c r="I415" i="5"/>
  <c r="J413" i="5"/>
  <c r="I413" i="5"/>
  <c r="J409" i="5"/>
  <c r="J408" i="5" s="1"/>
  <c r="I409" i="5"/>
  <c r="I408" i="5" s="1"/>
  <c r="J405" i="5"/>
  <c r="J404" i="5" s="1"/>
  <c r="I405" i="5"/>
  <c r="J401" i="5"/>
  <c r="J400" i="5" s="1"/>
  <c r="I401" i="5"/>
  <c r="J397" i="5"/>
  <c r="J396" i="5" s="1"/>
  <c r="I397" i="5"/>
  <c r="J393" i="5"/>
  <c r="J392" i="5" s="1"/>
  <c r="I393" i="5"/>
  <c r="I392" i="5" s="1"/>
  <c r="J389" i="5"/>
  <c r="J388" i="5" s="1"/>
  <c r="I389" i="5"/>
  <c r="J385" i="5"/>
  <c r="J384" i="5" s="1"/>
  <c r="I385" i="5"/>
  <c r="I384" i="5" s="1"/>
  <c r="J381" i="5"/>
  <c r="J380" i="5" s="1"/>
  <c r="I381" i="5"/>
  <c r="J377" i="5"/>
  <c r="J376" i="5" s="1"/>
  <c r="I377" i="5"/>
  <c r="J373" i="5"/>
  <c r="J372" i="5" s="1"/>
  <c r="I373" i="5"/>
  <c r="J369" i="5"/>
  <c r="J368" i="5" s="1"/>
  <c r="I369" i="5"/>
  <c r="J365" i="5"/>
  <c r="J364" i="5" s="1"/>
  <c r="I365" i="5"/>
  <c r="I361" i="5"/>
  <c r="I360" i="5" s="1"/>
  <c r="J358" i="5"/>
  <c r="J357" i="5" s="1"/>
  <c r="I358" i="5"/>
  <c r="J355" i="5"/>
  <c r="J354" i="5" s="1"/>
  <c r="I355" i="5"/>
  <c r="I354" i="5" s="1"/>
  <c r="J352" i="5"/>
  <c r="I352" i="5"/>
  <c r="J350" i="5"/>
  <c r="I350" i="5"/>
  <c r="J347" i="5"/>
  <c r="J345" i="5"/>
  <c r="J342" i="5"/>
  <c r="I342" i="5"/>
  <c r="J340" i="5"/>
  <c r="I340" i="5"/>
  <c r="J322" i="5"/>
  <c r="J321" i="5" s="1"/>
  <c r="H318" i="5"/>
  <c r="J317" i="5"/>
  <c r="J316" i="5" s="1"/>
  <c r="I317" i="5"/>
  <c r="I316" i="5" s="1"/>
  <c r="H313" i="5"/>
  <c r="H312" i="5"/>
  <c r="H311" i="5"/>
  <c r="J310" i="5"/>
  <c r="J309" i="5" s="1"/>
  <c r="I310" i="5"/>
  <c r="I309" i="5" s="1"/>
  <c r="H308" i="5"/>
  <c r="H307" i="5"/>
  <c r="J306" i="5"/>
  <c r="J305" i="5" s="1"/>
  <c r="I306" i="5"/>
  <c r="H303" i="5"/>
  <c r="J302" i="5"/>
  <c r="J301" i="5" s="1"/>
  <c r="I302" i="5"/>
  <c r="H300" i="5"/>
  <c r="J299" i="5"/>
  <c r="J298" i="5" s="1"/>
  <c r="H296" i="5"/>
  <c r="J295" i="5"/>
  <c r="J294" i="5" s="1"/>
  <c r="I295" i="5"/>
  <c r="H280" i="5"/>
  <c r="H279" i="5"/>
  <c r="H278" i="5"/>
  <c r="H277" i="5"/>
  <c r="J276" i="5"/>
  <c r="J275" i="5" s="1"/>
  <c r="I276" i="5"/>
  <c r="H270" i="5"/>
  <c r="H269" i="5"/>
  <c r="H268" i="5"/>
  <c r="H267" i="5"/>
  <c r="J266" i="5"/>
  <c r="J265" i="5" s="1"/>
  <c r="J264" i="5" s="1"/>
  <c r="I266" i="5"/>
  <c r="H260" i="5"/>
  <c r="H259" i="5"/>
  <c r="H258" i="5"/>
  <c r="J257" i="5"/>
  <c r="J256" i="5" s="1"/>
  <c r="J255" i="5" s="1"/>
  <c r="I257" i="5"/>
  <c r="H253" i="5"/>
  <c r="J252" i="5"/>
  <c r="J251" i="5" s="1"/>
  <c r="J250" i="5" s="1"/>
  <c r="I252" i="5"/>
  <c r="H249" i="5"/>
  <c r="J248" i="5"/>
  <c r="J247" i="5" s="1"/>
  <c r="I248" i="5"/>
  <c r="H246" i="5"/>
  <c r="J245" i="5"/>
  <c r="J244" i="5" s="1"/>
  <c r="I245" i="5"/>
  <c r="I244" i="5" s="1"/>
  <c r="H243" i="5"/>
  <c r="J242" i="5"/>
  <c r="J241" i="5" s="1"/>
  <c r="I242" i="5"/>
  <c r="H239" i="5"/>
  <c r="J238" i="5"/>
  <c r="J237" i="5" s="1"/>
  <c r="I238" i="5"/>
  <c r="H236" i="5"/>
  <c r="H235" i="5"/>
  <c r="J234" i="5"/>
  <c r="J233" i="5" s="1"/>
  <c r="H231" i="5"/>
  <c r="J230" i="5"/>
  <c r="I230" i="5"/>
  <c r="H229" i="5"/>
  <c r="J228" i="5"/>
  <c r="I228" i="5"/>
  <c r="H227" i="5"/>
  <c r="H220" i="5"/>
  <c r="J219" i="5"/>
  <c r="J218" i="5" s="1"/>
  <c r="I219" i="5"/>
  <c r="H217" i="5"/>
  <c r="H216" i="5"/>
  <c r="J214" i="5"/>
  <c r="H213" i="5"/>
  <c r="H212" i="5"/>
  <c r="J210" i="5"/>
  <c r="H208" i="5"/>
  <c r="J207" i="5"/>
  <c r="J206" i="5" s="1"/>
  <c r="I207" i="5"/>
  <c r="H205" i="5"/>
  <c r="J204" i="5"/>
  <c r="J203" i="5" s="1"/>
  <c r="I204" i="5"/>
  <c r="I203" i="5" s="1"/>
  <c r="H202" i="5"/>
  <c r="J201" i="5"/>
  <c r="J200" i="5" s="1"/>
  <c r="I201" i="5"/>
  <c r="H198" i="5"/>
  <c r="J197" i="5"/>
  <c r="I197" i="5"/>
  <c r="H196" i="5"/>
  <c r="J195" i="5"/>
  <c r="I195" i="5"/>
  <c r="H193" i="5"/>
  <c r="J192" i="5"/>
  <c r="I192" i="5"/>
  <c r="H191" i="5"/>
  <c r="J190" i="5"/>
  <c r="H188" i="5"/>
  <c r="J187" i="5"/>
  <c r="J186" i="5" s="1"/>
  <c r="I187" i="5"/>
  <c r="I186" i="5" s="1"/>
  <c r="H185" i="5"/>
  <c r="J184" i="5"/>
  <c r="J183" i="5" s="1"/>
  <c r="I184" i="5"/>
  <c r="H181" i="5"/>
  <c r="J180" i="5"/>
  <c r="J179" i="5" s="1"/>
  <c r="I180" i="5"/>
  <c r="H178" i="5"/>
  <c r="J177" i="5"/>
  <c r="J176" i="5" s="1"/>
  <c r="I177" i="5"/>
  <c r="H174" i="5"/>
  <c r="J172" i="5"/>
  <c r="I172" i="5"/>
  <c r="H165" i="5"/>
  <c r="J164" i="5"/>
  <c r="J163" i="5" s="1"/>
  <c r="I164" i="5"/>
  <c r="H162" i="5"/>
  <c r="J161" i="5"/>
  <c r="J160" i="5" s="1"/>
  <c r="I161" i="5"/>
  <c r="H159" i="5"/>
  <c r="J158" i="5"/>
  <c r="J157" i="5" s="1"/>
  <c r="I158" i="5"/>
  <c r="J155" i="5"/>
  <c r="J154" i="5" s="1"/>
  <c r="H153" i="5"/>
  <c r="J152" i="5"/>
  <c r="J151" i="5" s="1"/>
  <c r="I152" i="5"/>
  <c r="H144" i="5"/>
  <c r="J143" i="5"/>
  <c r="J142" i="5" s="1"/>
  <c r="H141" i="5"/>
  <c r="J140" i="5"/>
  <c r="J139" i="5" s="1"/>
  <c r="I140" i="5"/>
  <c r="I139" i="5" s="1"/>
  <c r="H137" i="5"/>
  <c r="J136" i="5"/>
  <c r="I136" i="5"/>
  <c r="H135" i="5"/>
  <c r="J134" i="5"/>
  <c r="I134" i="5"/>
  <c r="H130" i="5"/>
  <c r="J129" i="5"/>
  <c r="J128" i="5" s="1"/>
  <c r="I129" i="5"/>
  <c r="I128" i="5" s="1"/>
  <c r="H127" i="5"/>
  <c r="J126" i="5"/>
  <c r="J125" i="5" s="1"/>
  <c r="I126" i="5"/>
  <c r="H124" i="5"/>
  <c r="J123" i="5"/>
  <c r="J122" i="5" s="1"/>
  <c r="I123" i="5"/>
  <c r="H121" i="5"/>
  <c r="J120" i="5"/>
  <c r="J119" i="5" s="1"/>
  <c r="I120" i="5"/>
  <c r="I119" i="5" s="1"/>
  <c r="H116" i="5"/>
  <c r="J115" i="5"/>
  <c r="J114" i="5" s="1"/>
  <c r="H104" i="5"/>
  <c r="J103" i="5"/>
  <c r="I103" i="5"/>
  <c r="H102" i="5"/>
  <c r="J101" i="5"/>
  <c r="I101" i="5"/>
  <c r="H99" i="5"/>
  <c r="J98" i="5"/>
  <c r="J97" i="5" s="1"/>
  <c r="I98" i="5"/>
  <c r="I97" i="5" s="1"/>
  <c r="I94" i="5"/>
  <c r="H93" i="5"/>
  <c r="J92" i="5"/>
  <c r="I92" i="5"/>
  <c r="H88" i="5"/>
  <c r="J86" i="5"/>
  <c r="I86" i="5"/>
  <c r="H85" i="5"/>
  <c r="J84" i="5"/>
  <c r="J83" i="5" s="1"/>
  <c r="J74" i="5"/>
  <c r="J73" i="5" s="1"/>
  <c r="I74" i="5"/>
  <c r="I73" i="5" s="1"/>
  <c r="H71" i="5"/>
  <c r="J69" i="5"/>
  <c r="H66" i="5"/>
  <c r="J65" i="5"/>
  <c r="J64" i="5" s="1"/>
  <c r="I65" i="5"/>
  <c r="I64" i="5" s="1"/>
  <c r="H63" i="5"/>
  <c r="J62" i="5"/>
  <c r="J61" i="5" s="1"/>
  <c r="I62" i="5"/>
  <c r="H59" i="5"/>
  <c r="J57" i="5"/>
  <c r="I57" i="5"/>
  <c r="H54" i="5"/>
  <c r="H53" i="5"/>
  <c r="H52" i="5"/>
  <c r="H51" i="5"/>
  <c r="H50" i="5"/>
  <c r="I48" i="5"/>
  <c r="H46" i="5"/>
  <c r="H45" i="5"/>
  <c r="J44" i="5"/>
  <c r="J43" i="5" s="1"/>
  <c r="I44" i="5"/>
  <c r="H42" i="5"/>
  <c r="J41" i="5"/>
  <c r="J40" i="5" s="1"/>
  <c r="I41" i="5"/>
  <c r="H39" i="5"/>
  <c r="J38" i="5"/>
  <c r="J37" i="5" s="1"/>
  <c r="I38" i="5"/>
  <c r="H36" i="5"/>
  <c r="J35" i="5"/>
  <c r="J34" i="5" s="1"/>
  <c r="I35" i="5"/>
  <c r="H33" i="5"/>
  <c r="J32" i="5"/>
  <c r="J31" i="5" s="1"/>
  <c r="I32" i="5"/>
  <c r="H29" i="5"/>
  <c r="J28" i="5"/>
  <c r="J27" i="5" s="1"/>
  <c r="I28" i="5"/>
  <c r="J25" i="5"/>
  <c r="J24" i="5" s="1"/>
  <c r="I25" i="5"/>
  <c r="J22" i="5"/>
  <c r="J21" i="5" s="1"/>
  <c r="I22" i="5"/>
  <c r="H20" i="5"/>
  <c r="J19" i="5"/>
  <c r="J18" i="5" s="1"/>
  <c r="I19" i="5"/>
  <c r="I18" i="5" s="1"/>
  <c r="J16" i="5"/>
  <c r="J15" i="5" s="1"/>
  <c r="I16" i="5"/>
  <c r="J315" i="5" l="1"/>
  <c r="J314" i="5" s="1"/>
  <c r="J100" i="5"/>
  <c r="I100" i="5"/>
  <c r="J767" i="5"/>
  <c r="I767" i="5"/>
  <c r="I766" i="5" s="1"/>
  <c r="J138" i="5"/>
  <c r="J274" i="5"/>
  <c r="J845" i="5"/>
  <c r="J844" i="5" s="1"/>
  <c r="I223" i="5"/>
  <c r="I222" i="5" s="1"/>
  <c r="J747" i="5"/>
  <c r="H823" i="5"/>
  <c r="H128" i="5"/>
  <c r="J223" i="5"/>
  <c r="J222" i="5" s="1"/>
  <c r="J782" i="5"/>
  <c r="J14" i="5"/>
  <c r="J740" i="5"/>
  <c r="J624" i="5"/>
  <c r="I458" i="5"/>
  <c r="J628" i="5"/>
  <c r="J594" i="5"/>
  <c r="J133" i="5"/>
  <c r="H129" i="5"/>
  <c r="I91" i="5"/>
  <c r="J803" i="5"/>
  <c r="J802" i="5" s="1"/>
  <c r="H18" i="5"/>
  <c r="H32" i="5"/>
  <c r="I482" i="5"/>
  <c r="H228" i="5"/>
  <c r="J232" i="5"/>
  <c r="H252" i="5"/>
  <c r="H257" i="5"/>
  <c r="H302" i="5"/>
  <c r="H44" i="5"/>
  <c r="J56" i="5"/>
  <c r="H58" i="5"/>
  <c r="J60" i="5"/>
  <c r="H64" i="5"/>
  <c r="J482" i="5"/>
  <c r="H605" i="5"/>
  <c r="H622" i="5"/>
  <c r="H595" i="5"/>
  <c r="H600" i="5"/>
  <c r="J613" i="5"/>
  <c r="H618" i="5"/>
  <c r="H711" i="5"/>
  <c r="J209" i="5"/>
  <c r="I125" i="5"/>
  <c r="H125" i="5" s="1"/>
  <c r="H98" i="5"/>
  <c r="H119" i="5"/>
  <c r="J451" i="5"/>
  <c r="H87" i="5"/>
  <c r="H86" i="5"/>
  <c r="H103" i="5"/>
  <c r="J477" i="5"/>
  <c r="J189" i="5"/>
  <c r="H354" i="5"/>
  <c r="J412" i="5"/>
  <c r="H559" i="5"/>
  <c r="H880" i="5"/>
  <c r="H25" i="5"/>
  <c r="H238" i="5"/>
  <c r="H242" i="5"/>
  <c r="I251" i="5"/>
  <c r="I250" i="5" s="1"/>
  <c r="H250" i="5" s="1"/>
  <c r="H295" i="5"/>
  <c r="H389" i="5"/>
  <c r="H552" i="5"/>
  <c r="H663" i="5"/>
  <c r="H187" i="5"/>
  <c r="J339" i="5"/>
  <c r="H397" i="5"/>
  <c r="H401" i="5"/>
  <c r="H405" i="5"/>
  <c r="H470" i="5"/>
  <c r="H475" i="5"/>
  <c r="H540" i="5"/>
  <c r="I551" i="5"/>
  <c r="H551" i="5" s="1"/>
  <c r="H555" i="5"/>
  <c r="I558" i="5"/>
  <c r="H558" i="5" s="1"/>
  <c r="H630" i="5"/>
  <c r="I662" i="5"/>
  <c r="H662" i="5" s="1"/>
  <c r="H688" i="5"/>
  <c r="I301" i="5"/>
  <c r="H301" i="5" s="1"/>
  <c r="H306" i="5"/>
  <c r="H342" i="5"/>
  <c r="H385" i="5"/>
  <c r="I388" i="5"/>
  <c r="H388" i="5" s="1"/>
  <c r="H393" i="5"/>
  <c r="I396" i="5"/>
  <c r="H396" i="5" s="1"/>
  <c r="H415" i="5"/>
  <c r="H423" i="5"/>
  <c r="H433" i="5"/>
  <c r="H437" i="5"/>
  <c r="H464" i="5"/>
  <c r="J469" i="5"/>
  <c r="H498" i="5"/>
  <c r="H503" i="5"/>
  <c r="H511" i="5"/>
  <c r="H532" i="5"/>
  <c r="H536" i="5"/>
  <c r="H563" i="5"/>
  <c r="H575" i="5"/>
  <c r="I629" i="5"/>
  <c r="H629" i="5" s="1"/>
  <c r="H650" i="5"/>
  <c r="H660" i="5"/>
  <c r="H674" i="5"/>
  <c r="H678" i="5"/>
  <c r="I695" i="5"/>
  <c r="H707" i="5"/>
  <c r="H768" i="5"/>
  <c r="H791" i="5"/>
  <c r="H855" i="5"/>
  <c r="H858" i="5"/>
  <c r="H863" i="5"/>
  <c r="H869" i="5"/>
  <c r="H136" i="5"/>
  <c r="H164" i="5"/>
  <c r="H177" i="5"/>
  <c r="J194" i="5"/>
  <c r="H316" i="5"/>
  <c r="I400" i="5"/>
  <c r="H400" i="5" s="1"/>
  <c r="H798" i="5"/>
  <c r="H158" i="5"/>
  <c r="H485" i="5"/>
  <c r="J695" i="5"/>
  <c r="J676" i="5" s="1"/>
  <c r="I24" i="5"/>
  <c r="H24" i="5" s="1"/>
  <c r="H140" i="5"/>
  <c r="I157" i="5"/>
  <c r="H157" i="5" s="1"/>
  <c r="H230" i="5"/>
  <c r="H317" i="5"/>
  <c r="H35" i="5"/>
  <c r="I43" i="5"/>
  <c r="H43" i="5" s="1"/>
  <c r="I474" i="5"/>
  <c r="H474" i="5" s="1"/>
  <c r="H483" i="5"/>
  <c r="H524" i="5"/>
  <c r="H741" i="5"/>
  <c r="H197" i="5"/>
  <c r="H266" i="5"/>
  <c r="I294" i="5"/>
  <c r="H294" i="5" s="1"/>
  <c r="H472" i="5"/>
  <c r="H480" i="5"/>
  <c r="H610" i="5"/>
  <c r="H698" i="5"/>
  <c r="H794" i="5"/>
  <c r="H818" i="5"/>
  <c r="H19" i="5"/>
  <c r="H22" i="5"/>
  <c r="I31" i="5"/>
  <c r="H31" i="5" s="1"/>
  <c r="H38" i="5"/>
  <c r="H41" i="5"/>
  <c r="I163" i="5"/>
  <c r="H163" i="5" s="1"/>
  <c r="I404" i="5"/>
  <c r="H404" i="5" s="1"/>
  <c r="H409" i="5"/>
  <c r="I523" i="5"/>
  <c r="J526" i="5"/>
  <c r="J522" i="5" s="1"/>
  <c r="I531" i="5"/>
  <c r="H531" i="5" s="1"/>
  <c r="I649" i="5"/>
  <c r="J649" i="5"/>
  <c r="J648" i="5" s="1"/>
  <c r="H652" i="5"/>
  <c r="H751" i="5"/>
  <c r="J828" i="5"/>
  <c r="J827" i="5" s="1"/>
  <c r="J826" i="5" s="1"/>
  <c r="I56" i="5"/>
  <c r="I176" i="5"/>
  <c r="H176" i="5" s="1"/>
  <c r="H204" i="5"/>
  <c r="H245" i="5"/>
  <c r="I265" i="5"/>
  <c r="I305" i="5"/>
  <c r="H305" i="5" s="1"/>
  <c r="H16" i="5"/>
  <c r="H28" i="5"/>
  <c r="J30" i="5"/>
  <c r="I37" i="5"/>
  <c r="H37" i="5" s="1"/>
  <c r="H62" i="5"/>
  <c r="H65" i="5"/>
  <c r="H70" i="5"/>
  <c r="H74" i="5"/>
  <c r="I84" i="5"/>
  <c r="H84" i="5" s="1"/>
  <c r="H92" i="5"/>
  <c r="H101" i="5"/>
  <c r="H120" i="5"/>
  <c r="H123" i="5"/>
  <c r="I143" i="5"/>
  <c r="H143" i="5" s="1"/>
  <c r="H186" i="5"/>
  <c r="I190" i="5"/>
  <c r="H190" i="5" s="1"/>
  <c r="H192" i="5"/>
  <c r="H207" i="5"/>
  <c r="H211" i="5"/>
  <c r="H219" i="5"/>
  <c r="H248" i="5"/>
  <c r="H276" i="5"/>
  <c r="J304" i="5"/>
  <c r="H310" i="5"/>
  <c r="H350" i="5"/>
  <c r="J349" i="5"/>
  <c r="H355" i="5"/>
  <c r="H358" i="5"/>
  <c r="J361" i="5"/>
  <c r="J360" i="5" s="1"/>
  <c r="H360" i="5" s="1"/>
  <c r="H365" i="5"/>
  <c r="H373" i="5"/>
  <c r="H381" i="5"/>
  <c r="H454" i="5"/>
  <c r="I463" i="5"/>
  <c r="J463" i="5"/>
  <c r="H466" i="5"/>
  <c r="H499" i="5"/>
  <c r="I502" i="5"/>
  <c r="H502" i="5" s="1"/>
  <c r="H512" i="5"/>
  <c r="I535" i="5"/>
  <c r="H535" i="5" s="1"/>
  <c r="H569" i="5"/>
  <c r="I574" i="5"/>
  <c r="J574" i="5"/>
  <c r="J567" i="5" s="1"/>
  <c r="H577" i="5"/>
  <c r="H596" i="5"/>
  <c r="I599" i="5"/>
  <c r="H599" i="5" s="1"/>
  <c r="H606" i="5"/>
  <c r="I617" i="5"/>
  <c r="H617" i="5" s="1"/>
  <c r="H638" i="5"/>
  <c r="I655" i="5"/>
  <c r="H655" i="5" s="1"/>
  <c r="H689" i="5"/>
  <c r="H696" i="5"/>
  <c r="I706" i="5"/>
  <c r="H742" i="5"/>
  <c r="H745" i="5"/>
  <c r="H761" i="5"/>
  <c r="H772" i="5"/>
  <c r="J776" i="5"/>
  <c r="H784" i="5"/>
  <c r="I790" i="5"/>
  <c r="H790" i="5" s="1"/>
  <c r="I817" i="5"/>
  <c r="I816" i="5" s="1"/>
  <c r="H820" i="5"/>
  <c r="H832" i="5"/>
  <c r="J841" i="5"/>
  <c r="J840" i="5" s="1"/>
  <c r="H309" i="5"/>
  <c r="J175" i="5"/>
  <c r="H340" i="5"/>
  <c r="J344" i="5"/>
  <c r="I347" i="5"/>
  <c r="H347" i="5" s="1"/>
  <c r="H352" i="5"/>
  <c r="H369" i="5"/>
  <c r="H377" i="5"/>
  <c r="H413" i="5"/>
  <c r="H419" i="5"/>
  <c r="H443" i="5"/>
  <c r="I451" i="5"/>
  <c r="H456" i="5"/>
  <c r="J459" i="5"/>
  <c r="J458" i="5" s="1"/>
  <c r="H461" i="5"/>
  <c r="I469" i="5"/>
  <c r="H527" i="5"/>
  <c r="H554" i="5"/>
  <c r="H562" i="5"/>
  <c r="H615" i="5"/>
  <c r="H633" i="5"/>
  <c r="H692" i="5"/>
  <c r="I758" i="5"/>
  <c r="H758" i="5" s="1"/>
  <c r="H770" i="5"/>
  <c r="I777" i="5"/>
  <c r="I776" i="5" s="1"/>
  <c r="H788" i="5"/>
  <c r="I804" i="5"/>
  <c r="J817" i="5"/>
  <c r="J816" i="5" s="1"/>
  <c r="H829" i="5"/>
  <c r="H860" i="5"/>
  <c r="H865" i="5"/>
  <c r="I871" i="5"/>
  <c r="H871" i="5" s="1"/>
  <c r="H878" i="5"/>
  <c r="H49" i="5"/>
  <c r="J538" i="5"/>
  <c r="H73" i="5"/>
  <c r="H97" i="5"/>
  <c r="H152" i="5"/>
  <c r="I151" i="5"/>
  <c r="H151" i="5" s="1"/>
  <c r="H201" i="5"/>
  <c r="I200" i="5"/>
  <c r="H139" i="5"/>
  <c r="H180" i="5"/>
  <c r="I179" i="5"/>
  <c r="H179" i="5" s="1"/>
  <c r="H184" i="5"/>
  <c r="I183" i="5"/>
  <c r="H195" i="5"/>
  <c r="I194" i="5"/>
  <c r="H126" i="5"/>
  <c r="H173" i="5"/>
  <c r="I15" i="5"/>
  <c r="I21" i="5"/>
  <c r="H21" i="5" s="1"/>
  <c r="I27" i="5"/>
  <c r="H27" i="5" s="1"/>
  <c r="I34" i="5"/>
  <c r="H34" i="5" s="1"/>
  <c r="I40" i="5"/>
  <c r="H40" i="5" s="1"/>
  <c r="I47" i="5"/>
  <c r="J48" i="5"/>
  <c r="J47" i="5" s="1"/>
  <c r="I61" i="5"/>
  <c r="I69" i="5"/>
  <c r="I115" i="5"/>
  <c r="I114" i="5" s="1"/>
  <c r="I122" i="5"/>
  <c r="H122" i="5" s="1"/>
  <c r="H172" i="5"/>
  <c r="J199" i="5"/>
  <c r="H203" i="5"/>
  <c r="J240" i="5"/>
  <c r="H244" i="5"/>
  <c r="J297" i="5"/>
  <c r="H384" i="5"/>
  <c r="H392" i="5"/>
  <c r="H408" i="5"/>
  <c r="H134" i="5"/>
  <c r="I133" i="5"/>
  <c r="H156" i="5"/>
  <c r="I155" i="5"/>
  <c r="H161" i="5"/>
  <c r="I160" i="5"/>
  <c r="H160" i="5" s="1"/>
  <c r="H488" i="5"/>
  <c r="I487" i="5"/>
  <c r="H487" i="5" s="1"/>
  <c r="H492" i="5"/>
  <c r="I491" i="5"/>
  <c r="H491" i="5" s="1"/>
  <c r="H496" i="5"/>
  <c r="I495" i="5"/>
  <c r="H495" i="5" s="1"/>
  <c r="H509" i="5"/>
  <c r="I508" i="5"/>
  <c r="H515" i="5"/>
  <c r="I514" i="5"/>
  <c r="H514" i="5" s="1"/>
  <c r="H529" i="5"/>
  <c r="I526" i="5"/>
  <c r="H543" i="5"/>
  <c r="I542" i="5"/>
  <c r="H542" i="5" s="1"/>
  <c r="H547" i="5"/>
  <c r="I546" i="5"/>
  <c r="H546" i="5" s="1"/>
  <c r="H568" i="5"/>
  <c r="I206" i="5"/>
  <c r="H206" i="5" s="1"/>
  <c r="I210" i="5"/>
  <c r="I218" i="5"/>
  <c r="H218" i="5" s="1"/>
  <c r="I234" i="5"/>
  <c r="I237" i="5"/>
  <c r="H237" i="5" s="1"/>
  <c r="I241" i="5"/>
  <c r="I247" i="5"/>
  <c r="H247" i="5" s="1"/>
  <c r="I256" i="5"/>
  <c r="I255" i="5" s="1"/>
  <c r="I275" i="5"/>
  <c r="I299" i="5"/>
  <c r="I322" i="5"/>
  <c r="I339" i="5"/>
  <c r="I345" i="5"/>
  <c r="I349" i="5"/>
  <c r="I357" i="5"/>
  <c r="H357" i="5" s="1"/>
  <c r="I364" i="5"/>
  <c r="H364" i="5" s="1"/>
  <c r="I368" i="5"/>
  <c r="H368" i="5" s="1"/>
  <c r="I372" i="5"/>
  <c r="H372" i="5" s="1"/>
  <c r="I376" i="5"/>
  <c r="H376" i="5" s="1"/>
  <c r="I380" i="5"/>
  <c r="H380" i="5" s="1"/>
  <c r="I412" i="5"/>
  <c r="I418" i="5"/>
  <c r="H418" i="5" s="1"/>
  <c r="I422" i="5"/>
  <c r="H422" i="5" s="1"/>
  <c r="H426" i="5"/>
  <c r="I432" i="5"/>
  <c r="H432" i="5" s="1"/>
  <c r="I436" i="5"/>
  <c r="H442" i="5"/>
  <c r="J603" i="5"/>
  <c r="H609" i="5"/>
  <c r="H621" i="5"/>
  <c r="J654" i="5"/>
  <c r="H710" i="5"/>
  <c r="H807" i="5"/>
  <c r="H478" i="5"/>
  <c r="I477" i="5"/>
  <c r="H539" i="5"/>
  <c r="H580" i="5"/>
  <c r="I579" i="5"/>
  <c r="H579" i="5" s="1"/>
  <c r="I604" i="5"/>
  <c r="I608" i="5"/>
  <c r="H608" i="5" s="1"/>
  <c r="I614" i="5"/>
  <c r="I620" i="5"/>
  <c r="H620" i="5" s="1"/>
  <c r="I624" i="5"/>
  <c r="I632" i="5"/>
  <c r="H632" i="5" s="1"/>
  <c r="I637" i="5"/>
  <c r="I659" i="5"/>
  <c r="H659" i="5" s="1"/>
  <c r="I667" i="5"/>
  <c r="I673" i="5"/>
  <c r="H673" i="5" s="1"/>
  <c r="I677" i="5"/>
  <c r="I681" i="5"/>
  <c r="I680" i="5" s="1"/>
  <c r="H691" i="5"/>
  <c r="I709" i="5"/>
  <c r="H709" i="5" s="1"/>
  <c r="I733" i="5"/>
  <c r="I749" i="5"/>
  <c r="I748" i="5" s="1"/>
  <c r="I760" i="5"/>
  <c r="H760" i="5" s="1"/>
  <c r="I783" i="5"/>
  <c r="I787" i="5"/>
  <c r="H787" i="5" s="1"/>
  <c r="I793" i="5"/>
  <c r="H793" i="5" s="1"/>
  <c r="I828" i="5"/>
  <c r="I841" i="5"/>
  <c r="I840" i="5" s="1"/>
  <c r="I873" i="5"/>
  <c r="H873" i="5" s="1"/>
  <c r="G172" i="5"/>
  <c r="F172" i="5"/>
  <c r="E174" i="5"/>
  <c r="G744" i="5"/>
  <c r="G302" i="5"/>
  <c r="G301" i="5" s="1"/>
  <c r="F302" i="5"/>
  <c r="F301" i="5" s="1"/>
  <c r="E303" i="5"/>
  <c r="E853" i="5"/>
  <c r="E847" i="5"/>
  <c r="E460" i="5"/>
  <c r="E348" i="5"/>
  <c r="G772" i="5"/>
  <c r="F772" i="5"/>
  <c r="E565" i="5"/>
  <c r="E564" i="5"/>
  <c r="E876" i="5"/>
  <c r="E414" i="5"/>
  <c r="E439" i="5"/>
  <c r="E438" i="5"/>
  <c r="E363" i="5"/>
  <c r="F770" i="5"/>
  <c r="G770" i="5"/>
  <c r="E771" i="5"/>
  <c r="G488" i="5"/>
  <c r="G487" i="5" s="1"/>
  <c r="E494" i="5"/>
  <c r="E493" i="5"/>
  <c r="G492" i="5"/>
  <c r="G491" i="5" s="1"/>
  <c r="F492" i="5"/>
  <c r="F491" i="5" s="1"/>
  <c r="E490" i="5"/>
  <c r="E489" i="5"/>
  <c r="F488" i="5"/>
  <c r="F487" i="5" s="1"/>
  <c r="E851" i="5"/>
  <c r="E848" i="5"/>
  <c r="E253" i="5"/>
  <c r="G252" i="5"/>
  <c r="G251" i="5" s="1"/>
  <c r="F252" i="5"/>
  <c r="F251" i="5" s="1"/>
  <c r="F250" i="5" s="1"/>
  <c r="G322" i="5"/>
  <c r="G321" i="5" s="1"/>
  <c r="F257" i="5"/>
  <c r="F256" i="5" s="1"/>
  <c r="F255" i="5" s="1"/>
  <c r="E144" i="5"/>
  <c r="F322" i="5"/>
  <c r="G652" i="5"/>
  <c r="F652" i="5"/>
  <c r="G650" i="5"/>
  <c r="F650" i="5"/>
  <c r="E651" i="5"/>
  <c r="E653" i="5"/>
  <c r="E752" i="5"/>
  <c r="E561" i="5"/>
  <c r="E560" i="5"/>
  <c r="E557" i="5"/>
  <c r="E556" i="5"/>
  <c r="G551" i="5"/>
  <c r="F551" i="5"/>
  <c r="E553" i="5"/>
  <c r="E550" i="5"/>
  <c r="E549" i="5"/>
  <c r="E548" i="5"/>
  <c r="E516" i="5"/>
  <c r="E513" i="5"/>
  <c r="E510" i="5"/>
  <c r="E501" i="5"/>
  <c r="E500" i="5"/>
  <c r="E435" i="5"/>
  <c r="E434" i="5"/>
  <c r="E425" i="5"/>
  <c r="E424" i="5"/>
  <c r="E421" i="5"/>
  <c r="E420" i="5"/>
  <c r="E417" i="5"/>
  <c r="E416" i="5"/>
  <c r="E411" i="5"/>
  <c r="E410" i="5"/>
  <c r="E407" i="5"/>
  <c r="E406" i="5"/>
  <c r="E403" i="5"/>
  <c r="E402" i="5"/>
  <c r="E399" i="5"/>
  <c r="E398" i="5"/>
  <c r="E395" i="5"/>
  <c r="E394" i="5"/>
  <c r="E391" i="5"/>
  <c r="E390" i="5"/>
  <c r="E387" i="5"/>
  <c r="E386" i="5"/>
  <c r="E383" i="5"/>
  <c r="E382" i="5"/>
  <c r="E379" i="5"/>
  <c r="E378" i="5"/>
  <c r="E375" i="5"/>
  <c r="E374" i="5"/>
  <c r="E371" i="5"/>
  <c r="E370" i="5"/>
  <c r="E367" i="5"/>
  <c r="E366" i="5"/>
  <c r="G663" i="5"/>
  <c r="G662" i="5" s="1"/>
  <c r="F663" i="5"/>
  <c r="F662" i="5" s="1"/>
  <c r="E664" i="5"/>
  <c r="G660" i="5"/>
  <c r="G659" i="5" s="1"/>
  <c r="F660" i="5"/>
  <c r="F659" i="5" s="1"/>
  <c r="E661" i="5"/>
  <c r="G655" i="5"/>
  <c r="F655" i="5"/>
  <c r="G245" i="5"/>
  <c r="G244" i="5" s="1"/>
  <c r="F245" i="5"/>
  <c r="F244" i="5" s="1"/>
  <c r="E717" i="5"/>
  <c r="E712" i="5"/>
  <c r="E716" i="5"/>
  <c r="E715" i="5"/>
  <c r="E714" i="5"/>
  <c r="E66" i="5"/>
  <c r="G65" i="5"/>
  <c r="G64" i="5" s="1"/>
  <c r="F65" i="5"/>
  <c r="F64" i="5" s="1"/>
  <c r="E63" i="5"/>
  <c r="G62" i="5"/>
  <c r="G61" i="5" s="1"/>
  <c r="F62" i="5"/>
  <c r="F61" i="5" s="1"/>
  <c r="E29" i="5"/>
  <c r="E46" i="5"/>
  <c r="E45" i="5"/>
  <c r="E243" i="5"/>
  <c r="E239" i="5"/>
  <c r="E231" i="5"/>
  <c r="E229" i="5"/>
  <c r="E227" i="5"/>
  <c r="E220" i="5"/>
  <c r="E213" i="5"/>
  <c r="E208" i="5"/>
  <c r="E205" i="5"/>
  <c r="E202" i="5"/>
  <c r="E198" i="5"/>
  <c r="G197" i="5"/>
  <c r="F197" i="5"/>
  <c r="E196" i="5"/>
  <c r="E193" i="5"/>
  <c r="E191" i="5"/>
  <c r="E185" i="5"/>
  <c r="E181" i="5"/>
  <c r="E178" i="5"/>
  <c r="E159" i="5"/>
  <c r="E153" i="5"/>
  <c r="E141" i="5"/>
  <c r="E135" i="5"/>
  <c r="E127" i="5"/>
  <c r="E124" i="5"/>
  <c r="E121" i="5"/>
  <c r="F115" i="5"/>
  <c r="F114" i="5" s="1"/>
  <c r="E104" i="5"/>
  <c r="E102" i="5"/>
  <c r="E93" i="5"/>
  <c r="E88" i="5"/>
  <c r="G751" i="5"/>
  <c r="G749" i="5" s="1"/>
  <c r="G748" i="5" s="1"/>
  <c r="G818" i="5"/>
  <c r="F818" i="5"/>
  <c r="G761" i="5"/>
  <c r="G760" i="5" s="1"/>
  <c r="F761" i="5"/>
  <c r="F760" i="5" s="1"/>
  <c r="E762" i="5"/>
  <c r="G633" i="5"/>
  <c r="G632" i="5" s="1"/>
  <c r="F633" i="5"/>
  <c r="F632" i="5" s="1"/>
  <c r="E634" i="5"/>
  <c r="G622" i="5"/>
  <c r="G621" i="5" s="1"/>
  <c r="G620" i="5" s="1"/>
  <c r="F622" i="5"/>
  <c r="F621" i="5" s="1"/>
  <c r="F620" i="5" s="1"/>
  <c r="E623" i="5"/>
  <c r="G41" i="5"/>
  <c r="G40" i="5" s="1"/>
  <c r="F41" i="5"/>
  <c r="F40" i="5" s="1"/>
  <c r="E42" i="5"/>
  <c r="G38" i="5"/>
  <c r="G37" i="5" s="1"/>
  <c r="F38" i="5"/>
  <c r="F37" i="5" s="1"/>
  <c r="E39" i="5"/>
  <c r="G595" i="5"/>
  <c r="F595" i="5"/>
  <c r="F569" i="5"/>
  <c r="F568" i="5" s="1"/>
  <c r="E572" i="5"/>
  <c r="G161" i="5"/>
  <c r="G160" i="5" s="1"/>
  <c r="F161" i="5"/>
  <c r="F160" i="5" s="1"/>
  <c r="E162" i="5"/>
  <c r="E685" i="5"/>
  <c r="G164" i="5"/>
  <c r="G163" i="5" s="1"/>
  <c r="F164" i="5"/>
  <c r="F163" i="5" s="1"/>
  <c r="E165" i="5"/>
  <c r="G527" i="5"/>
  <c r="F527" i="5"/>
  <c r="E528" i="5"/>
  <c r="G784" i="5"/>
  <c r="G783" i="5" s="1"/>
  <c r="F784" i="5"/>
  <c r="F783" i="5" s="1"/>
  <c r="E786" i="5"/>
  <c r="E785" i="5"/>
  <c r="E849" i="5"/>
  <c r="E875" i="5"/>
  <c r="E71" i="5"/>
  <c r="G509" i="5"/>
  <c r="G508" i="5" s="1"/>
  <c r="F751" i="5"/>
  <c r="F749" i="5" s="1"/>
  <c r="F748" i="5" s="1"/>
  <c r="E497" i="5"/>
  <c r="G563" i="5"/>
  <c r="G562" i="5" s="1"/>
  <c r="G555" i="5"/>
  <c r="G554" i="5" s="1"/>
  <c r="G547" i="5"/>
  <c r="G546" i="5" s="1"/>
  <c r="F529" i="5"/>
  <c r="E602" i="5"/>
  <c r="E601" i="5"/>
  <c r="E598" i="5"/>
  <c r="E597" i="5"/>
  <c r="E581" i="5"/>
  <c r="E578" i="5"/>
  <c r="E573" i="5"/>
  <c r="E571" i="5"/>
  <c r="E570" i="5"/>
  <c r="F559" i="5"/>
  <c r="F558" i="5" s="1"/>
  <c r="F547" i="5"/>
  <c r="F546" i="5" s="1"/>
  <c r="E545" i="5"/>
  <c r="E544" i="5"/>
  <c r="E541" i="5"/>
  <c r="E537" i="5"/>
  <c r="E533" i="5"/>
  <c r="E525" i="5"/>
  <c r="G461" i="5"/>
  <c r="F461" i="5"/>
  <c r="E462" i="5"/>
  <c r="F459" i="5"/>
  <c r="G443" i="5"/>
  <c r="G442" i="5" s="1"/>
  <c r="F443" i="5"/>
  <c r="F442" i="5" s="1"/>
  <c r="E444" i="5"/>
  <c r="G878" i="5"/>
  <c r="F878" i="5"/>
  <c r="E879" i="5"/>
  <c r="E831" i="5"/>
  <c r="G638" i="5"/>
  <c r="G637" i="5" s="1"/>
  <c r="F638" i="5"/>
  <c r="F637" i="5" s="1"/>
  <c r="F636" i="5" s="1"/>
  <c r="F635" i="5" s="1"/>
  <c r="E639" i="5"/>
  <c r="G618" i="5"/>
  <c r="G617" i="5" s="1"/>
  <c r="F618" i="5"/>
  <c r="F617" i="5" s="1"/>
  <c r="E619" i="5"/>
  <c r="G615" i="5"/>
  <c r="G614" i="5" s="1"/>
  <c r="F615" i="5"/>
  <c r="F614" i="5" s="1"/>
  <c r="E616" i="5"/>
  <c r="E769" i="5"/>
  <c r="G768" i="5"/>
  <c r="F768" i="5"/>
  <c r="G758" i="5"/>
  <c r="G757" i="5" s="1"/>
  <c r="E743" i="5"/>
  <c r="G741" i="5"/>
  <c r="F741" i="5"/>
  <c r="E736" i="5"/>
  <c r="F841" i="5"/>
  <c r="F840" i="5" s="1"/>
  <c r="G310" i="5"/>
  <c r="G309" i="5" s="1"/>
  <c r="E313" i="5"/>
  <c r="F310" i="5"/>
  <c r="F309" i="5" s="1"/>
  <c r="E308" i="5"/>
  <c r="F276" i="5"/>
  <c r="F275" i="5" s="1"/>
  <c r="F266" i="5"/>
  <c r="F265" i="5" s="1"/>
  <c r="F264" i="5" s="1"/>
  <c r="E270" i="5"/>
  <c r="E260" i="5"/>
  <c r="G306" i="5"/>
  <c r="G305" i="5" s="1"/>
  <c r="G266" i="5"/>
  <c r="G265" i="5" s="1"/>
  <c r="G264" i="5" s="1"/>
  <c r="G257" i="5"/>
  <c r="G256" i="5" s="1"/>
  <c r="G255" i="5" s="1"/>
  <c r="G606" i="5"/>
  <c r="G605" i="5" s="1"/>
  <c r="G604" i="5" s="1"/>
  <c r="F606" i="5"/>
  <c r="F605" i="5" s="1"/>
  <c r="G437" i="5"/>
  <c r="G436" i="5" s="1"/>
  <c r="F437" i="5"/>
  <c r="F436" i="5" s="1"/>
  <c r="F509" i="5"/>
  <c r="F508" i="5" s="1"/>
  <c r="G543" i="5"/>
  <c r="G542" i="5" s="1"/>
  <c r="F543" i="5"/>
  <c r="F542" i="5" s="1"/>
  <c r="E504" i="5"/>
  <c r="E471" i="5"/>
  <c r="G733" i="5"/>
  <c r="G732" i="5" s="1"/>
  <c r="G711" i="5"/>
  <c r="G710" i="5" s="1"/>
  <c r="E708" i="5"/>
  <c r="G707" i="5"/>
  <c r="G706" i="5" s="1"/>
  <c r="F707" i="5"/>
  <c r="F706" i="5" s="1"/>
  <c r="E699" i="5"/>
  <c r="G698" i="5"/>
  <c r="F698" i="5"/>
  <c r="E697" i="5"/>
  <c r="G696" i="5"/>
  <c r="F696" i="5"/>
  <c r="E693" i="5"/>
  <c r="G691" i="5"/>
  <c r="F691" i="5"/>
  <c r="E690" i="5"/>
  <c r="G689" i="5"/>
  <c r="G688" i="5" s="1"/>
  <c r="F689" i="5"/>
  <c r="F688" i="5" s="1"/>
  <c r="E684" i="5"/>
  <c r="G681" i="5"/>
  <c r="G680" i="5" s="1"/>
  <c r="G678" i="5"/>
  <c r="G677" i="5" s="1"/>
  <c r="E675" i="5"/>
  <c r="G674" i="5"/>
  <c r="G673" i="5" s="1"/>
  <c r="F674" i="5"/>
  <c r="F673" i="5" s="1"/>
  <c r="G667" i="5"/>
  <c r="E453" i="5"/>
  <c r="E455" i="5"/>
  <c r="G777" i="5"/>
  <c r="G775" i="5" s="1"/>
  <c r="F777" i="5"/>
  <c r="F776" i="5" s="1"/>
  <c r="G48" i="5"/>
  <c r="G47" i="5" s="1"/>
  <c r="F580" i="5"/>
  <c r="F579" i="5" s="1"/>
  <c r="G219" i="5"/>
  <c r="G218" i="5" s="1"/>
  <c r="F219" i="5"/>
  <c r="F218" i="5" s="1"/>
  <c r="E799" i="5"/>
  <c r="F869" i="5"/>
  <c r="E819" i="5"/>
  <c r="G855" i="5"/>
  <c r="F855" i="5"/>
  <c r="E881" i="5"/>
  <c r="E877" i="5"/>
  <c r="G873" i="5"/>
  <c r="G871" i="5"/>
  <c r="G869" i="5"/>
  <c r="E868" i="5"/>
  <c r="E867" i="5"/>
  <c r="E866" i="5"/>
  <c r="G865" i="5"/>
  <c r="F865" i="5"/>
  <c r="G863" i="5"/>
  <c r="E862" i="5"/>
  <c r="E861" i="5"/>
  <c r="E859" i="5"/>
  <c r="G858" i="5"/>
  <c r="F858" i="5"/>
  <c r="E857" i="5"/>
  <c r="E856" i="5"/>
  <c r="E854" i="5"/>
  <c r="E852" i="5"/>
  <c r="E833" i="5"/>
  <c r="E825" i="5"/>
  <c r="E824" i="5"/>
  <c r="G823" i="5"/>
  <c r="F823" i="5"/>
  <c r="E822" i="5"/>
  <c r="E821" i="5"/>
  <c r="G820" i="5"/>
  <c r="F820" i="5"/>
  <c r="E806" i="5"/>
  <c r="G804" i="5"/>
  <c r="G803" i="5" s="1"/>
  <c r="E795" i="5"/>
  <c r="G793" i="5"/>
  <c r="F793" i="5"/>
  <c r="E792" i="5"/>
  <c r="G791" i="5"/>
  <c r="G790" i="5" s="1"/>
  <c r="F791" i="5"/>
  <c r="F790" i="5" s="1"/>
  <c r="E789" i="5"/>
  <c r="G788" i="5"/>
  <c r="G787" i="5" s="1"/>
  <c r="F788" i="5"/>
  <c r="F787" i="5" s="1"/>
  <c r="E631" i="5"/>
  <c r="G630" i="5"/>
  <c r="G629" i="5" s="1"/>
  <c r="F630" i="5"/>
  <c r="F629" i="5" s="1"/>
  <c r="E611" i="5"/>
  <c r="G610" i="5"/>
  <c r="G609" i="5" s="1"/>
  <c r="G608" i="5" s="1"/>
  <c r="F610" i="5"/>
  <c r="F609" i="5" s="1"/>
  <c r="F608" i="5" s="1"/>
  <c r="E607" i="5"/>
  <c r="G599" i="5"/>
  <c r="F599" i="5"/>
  <c r="G580" i="5"/>
  <c r="G579" i="5" s="1"/>
  <c r="G577" i="5"/>
  <c r="F577" i="5"/>
  <c r="E576" i="5"/>
  <c r="G575" i="5"/>
  <c r="F575" i="5"/>
  <c r="G569" i="5"/>
  <c r="G568" i="5" s="1"/>
  <c r="F563" i="5"/>
  <c r="F562" i="5" s="1"/>
  <c r="F555" i="5"/>
  <c r="F554" i="5" s="1"/>
  <c r="G540" i="5"/>
  <c r="G539" i="5" s="1"/>
  <c r="F540" i="5"/>
  <c r="F539" i="5" s="1"/>
  <c r="G536" i="5"/>
  <c r="G535" i="5" s="1"/>
  <c r="F536" i="5"/>
  <c r="F535" i="5" s="1"/>
  <c r="F534" i="5" s="1"/>
  <c r="G532" i="5"/>
  <c r="G531" i="5" s="1"/>
  <c r="F532" i="5"/>
  <c r="F531" i="5" s="1"/>
  <c r="G529" i="5"/>
  <c r="G524" i="5"/>
  <c r="G523" i="5" s="1"/>
  <c r="F524" i="5"/>
  <c r="F523" i="5" s="1"/>
  <c r="F515" i="5"/>
  <c r="F514" i="5" s="1"/>
  <c r="F512" i="5"/>
  <c r="F511" i="5" s="1"/>
  <c r="G503" i="5"/>
  <c r="G502" i="5" s="1"/>
  <c r="F503" i="5"/>
  <c r="F502" i="5" s="1"/>
  <c r="F499" i="5"/>
  <c r="F498" i="5" s="1"/>
  <c r="G496" i="5"/>
  <c r="G495" i="5" s="1"/>
  <c r="F496" i="5"/>
  <c r="F495" i="5" s="1"/>
  <c r="E486" i="5"/>
  <c r="G485" i="5"/>
  <c r="F485" i="5"/>
  <c r="E484" i="5"/>
  <c r="G483" i="5"/>
  <c r="F483" i="5"/>
  <c r="E481" i="5"/>
  <c r="G480" i="5"/>
  <c r="F480" i="5"/>
  <c r="E479" i="5"/>
  <c r="G478" i="5"/>
  <c r="F478" i="5"/>
  <c r="E476" i="5"/>
  <c r="G475" i="5"/>
  <c r="G474" i="5" s="1"/>
  <c r="F475" i="5"/>
  <c r="F474" i="5" s="1"/>
  <c r="E473" i="5"/>
  <c r="G472" i="5"/>
  <c r="F472" i="5"/>
  <c r="G470" i="5"/>
  <c r="F470" i="5"/>
  <c r="E467" i="5"/>
  <c r="G466" i="5"/>
  <c r="F466" i="5"/>
  <c r="E465" i="5"/>
  <c r="G464" i="5"/>
  <c r="F464" i="5"/>
  <c r="E457" i="5"/>
  <c r="G456" i="5"/>
  <c r="F456" i="5"/>
  <c r="G454" i="5"/>
  <c r="F454" i="5"/>
  <c r="F452" i="5"/>
  <c r="E452" i="5" s="1"/>
  <c r="G433" i="5"/>
  <c r="G432" i="5" s="1"/>
  <c r="F433" i="5"/>
  <c r="F432" i="5" s="1"/>
  <c r="F423" i="5"/>
  <c r="F422" i="5" s="1"/>
  <c r="G419" i="5"/>
  <c r="G418" i="5" s="1"/>
  <c r="F419" i="5"/>
  <c r="F418" i="5" s="1"/>
  <c r="G415" i="5"/>
  <c r="F415" i="5"/>
  <c r="G413" i="5"/>
  <c r="F413" i="5"/>
  <c r="G409" i="5"/>
  <c r="G408" i="5" s="1"/>
  <c r="F409" i="5"/>
  <c r="F408" i="5" s="1"/>
  <c r="G405" i="5"/>
  <c r="G404" i="5" s="1"/>
  <c r="F405" i="5"/>
  <c r="F404" i="5" s="1"/>
  <c r="G401" i="5"/>
  <c r="G400" i="5" s="1"/>
  <c r="F401" i="5"/>
  <c r="F400" i="5" s="1"/>
  <c r="G397" i="5"/>
  <c r="G396" i="5" s="1"/>
  <c r="F397" i="5"/>
  <c r="F396" i="5" s="1"/>
  <c r="F393" i="5"/>
  <c r="F392" i="5" s="1"/>
  <c r="G389" i="5"/>
  <c r="G388" i="5" s="1"/>
  <c r="F389" i="5"/>
  <c r="F388" i="5" s="1"/>
  <c r="G385" i="5"/>
  <c r="G384" i="5" s="1"/>
  <c r="F385" i="5"/>
  <c r="F384" i="5" s="1"/>
  <c r="G381" i="5"/>
  <c r="G380" i="5" s="1"/>
  <c r="F381" i="5"/>
  <c r="F380" i="5" s="1"/>
  <c r="G377" i="5"/>
  <c r="G376" i="5" s="1"/>
  <c r="F377" i="5"/>
  <c r="F376" i="5" s="1"/>
  <c r="G373" i="5"/>
  <c r="G372" i="5" s="1"/>
  <c r="F373" i="5"/>
  <c r="F372" i="5" s="1"/>
  <c r="G369" i="5"/>
  <c r="G368" i="5" s="1"/>
  <c r="F369" i="5"/>
  <c r="F368" i="5" s="1"/>
  <c r="G365" i="5"/>
  <c r="G364" i="5" s="1"/>
  <c r="F365" i="5"/>
  <c r="F364" i="5" s="1"/>
  <c r="F361" i="5"/>
  <c r="F360" i="5" s="1"/>
  <c r="E359" i="5"/>
  <c r="G358" i="5"/>
  <c r="G357" i="5" s="1"/>
  <c r="F358" i="5"/>
  <c r="F357" i="5" s="1"/>
  <c r="E356" i="5"/>
  <c r="G355" i="5"/>
  <c r="G354" i="5" s="1"/>
  <c r="F355" i="5"/>
  <c r="F354" i="5" s="1"/>
  <c r="E353" i="5"/>
  <c r="G352" i="5"/>
  <c r="F352" i="5"/>
  <c r="E351" i="5"/>
  <c r="G350" i="5"/>
  <c r="F350" i="5"/>
  <c r="G347" i="5"/>
  <c r="F347" i="5"/>
  <c r="G345" i="5"/>
  <c r="E343" i="5"/>
  <c r="G342" i="5"/>
  <c r="F342" i="5"/>
  <c r="E341" i="5"/>
  <c r="G340" i="5"/>
  <c r="F340" i="5"/>
  <c r="G317" i="5"/>
  <c r="G316" i="5" s="1"/>
  <c r="F317" i="5"/>
  <c r="F316" i="5" s="1"/>
  <c r="E312" i="5"/>
  <c r="E300" i="5"/>
  <c r="G299" i="5"/>
  <c r="G298" i="5" s="1"/>
  <c r="F299" i="5"/>
  <c r="F298" i="5" s="1"/>
  <c r="E296" i="5"/>
  <c r="G295" i="5"/>
  <c r="G294" i="5" s="1"/>
  <c r="F295" i="5"/>
  <c r="F294" i="5" s="1"/>
  <c r="E280" i="5"/>
  <c r="E279" i="5"/>
  <c r="E278" i="5"/>
  <c r="G276" i="5"/>
  <c r="G275" i="5" s="1"/>
  <c r="E269" i="5"/>
  <c r="E268" i="5"/>
  <c r="E258" i="5"/>
  <c r="G248" i="5"/>
  <c r="G247" i="5" s="1"/>
  <c r="E246" i="5"/>
  <c r="G242" i="5"/>
  <c r="G241" i="5" s="1"/>
  <c r="G238" i="5"/>
  <c r="G237" i="5" s="1"/>
  <c r="F238" i="5"/>
  <c r="F237" i="5" s="1"/>
  <c r="E236" i="5"/>
  <c r="G234" i="5"/>
  <c r="G233" i="5" s="1"/>
  <c r="G230" i="5"/>
  <c r="F230" i="5"/>
  <c r="G228" i="5"/>
  <c r="F228" i="5"/>
  <c r="G214" i="5"/>
  <c r="G207" i="5"/>
  <c r="G206" i="5" s="1"/>
  <c r="F207" i="5"/>
  <c r="F206" i="5" s="1"/>
  <c r="G204" i="5"/>
  <c r="G203" i="5" s="1"/>
  <c r="F204" i="5"/>
  <c r="F203" i="5" s="1"/>
  <c r="G201" i="5"/>
  <c r="G200" i="5" s="1"/>
  <c r="F201" i="5"/>
  <c r="F200" i="5" s="1"/>
  <c r="G195" i="5"/>
  <c r="F195" i="5"/>
  <c r="G192" i="5"/>
  <c r="F192" i="5"/>
  <c r="G190" i="5"/>
  <c r="E188" i="5"/>
  <c r="G187" i="5"/>
  <c r="G186" i="5" s="1"/>
  <c r="F187" i="5"/>
  <c r="F186" i="5" s="1"/>
  <c r="G184" i="5"/>
  <c r="G183" i="5" s="1"/>
  <c r="F184" i="5"/>
  <c r="F183" i="5" s="1"/>
  <c r="G180" i="5"/>
  <c r="G179" i="5" s="1"/>
  <c r="F180" i="5"/>
  <c r="F179" i="5" s="1"/>
  <c r="G177" i="5"/>
  <c r="G176" i="5" s="1"/>
  <c r="F177" i="5"/>
  <c r="F176" i="5" s="1"/>
  <c r="G158" i="5"/>
  <c r="G157" i="5" s="1"/>
  <c r="F158" i="5"/>
  <c r="F157" i="5" s="1"/>
  <c r="G155" i="5"/>
  <c r="G154" i="5" s="1"/>
  <c r="G152" i="5"/>
  <c r="G151" i="5" s="1"/>
  <c r="F152" i="5"/>
  <c r="F151" i="5" s="1"/>
  <c r="G143" i="5"/>
  <c r="G142" i="5" s="1"/>
  <c r="G140" i="5"/>
  <c r="G139" i="5" s="1"/>
  <c r="E137" i="5"/>
  <c r="G136" i="5"/>
  <c r="F136" i="5"/>
  <c r="G134" i="5"/>
  <c r="F134" i="5"/>
  <c r="E130" i="5"/>
  <c r="G129" i="5"/>
  <c r="G128" i="5" s="1"/>
  <c r="F129" i="5"/>
  <c r="F128" i="5" s="1"/>
  <c r="G126" i="5"/>
  <c r="G125" i="5" s="1"/>
  <c r="F126" i="5"/>
  <c r="F125" i="5" s="1"/>
  <c r="G123" i="5"/>
  <c r="G122" i="5" s="1"/>
  <c r="F123" i="5"/>
  <c r="F122" i="5" s="1"/>
  <c r="G120" i="5"/>
  <c r="G119" i="5" s="1"/>
  <c r="F120" i="5"/>
  <c r="F119" i="5" s="1"/>
  <c r="G115" i="5"/>
  <c r="G114" i="5" s="1"/>
  <c r="G103" i="5"/>
  <c r="F103" i="5"/>
  <c r="G101" i="5"/>
  <c r="F98" i="5"/>
  <c r="F97" i="5" s="1"/>
  <c r="F94" i="5"/>
  <c r="G92" i="5"/>
  <c r="F92" i="5"/>
  <c r="G86" i="5"/>
  <c r="F86" i="5"/>
  <c r="G84" i="5"/>
  <c r="G83" i="5" s="1"/>
  <c r="E75" i="5"/>
  <c r="G74" i="5"/>
  <c r="G73" i="5" s="1"/>
  <c r="F74" i="5"/>
  <c r="F73" i="5" s="1"/>
  <c r="F69" i="5"/>
  <c r="E59" i="5"/>
  <c r="G57" i="5"/>
  <c r="F57" i="5"/>
  <c r="E54" i="5"/>
  <c r="E53" i="5"/>
  <c r="E52" i="5"/>
  <c r="E51" i="5"/>
  <c r="G44" i="5"/>
  <c r="G43" i="5" s="1"/>
  <c r="E36" i="5"/>
  <c r="G35" i="5"/>
  <c r="G34" i="5" s="1"/>
  <c r="F35" i="5"/>
  <c r="F34" i="5" s="1"/>
  <c r="E33" i="5"/>
  <c r="G32" i="5"/>
  <c r="G31" i="5" s="1"/>
  <c r="F32" i="5"/>
  <c r="F31" i="5" s="1"/>
  <c r="G28" i="5"/>
  <c r="G27" i="5" s="1"/>
  <c r="F28" i="5"/>
  <c r="F27" i="5" s="1"/>
  <c r="E26" i="5"/>
  <c r="G25" i="5"/>
  <c r="G24" i="5" s="1"/>
  <c r="F25" i="5"/>
  <c r="F24" i="5" s="1"/>
  <c r="E23" i="5"/>
  <c r="G22" i="5"/>
  <c r="G21" i="5" s="1"/>
  <c r="F22" i="5"/>
  <c r="E20" i="5"/>
  <c r="G19" i="5"/>
  <c r="G18" i="5" s="1"/>
  <c r="F19" i="5"/>
  <c r="F18" i="5" s="1"/>
  <c r="E17" i="5"/>
  <c r="G16" i="5"/>
  <c r="G15" i="5" s="1"/>
  <c r="F16" i="5"/>
  <c r="F15" i="5" s="1"/>
  <c r="E870" i="5"/>
  <c r="G423" i="5"/>
  <c r="G422" i="5" s="1"/>
  <c r="G393" i="5"/>
  <c r="G392" i="5" s="1"/>
  <c r="G515" i="5"/>
  <c r="G514" i="5" s="1"/>
  <c r="E318" i="5"/>
  <c r="G512" i="5"/>
  <c r="G511" i="5" s="1"/>
  <c r="E311" i="5"/>
  <c r="F668" i="5"/>
  <c r="F667" i="5" s="1"/>
  <c r="E277" i="5"/>
  <c r="E864" i="5"/>
  <c r="F863" i="5"/>
  <c r="F242" i="5"/>
  <c r="F241" i="5" s="1"/>
  <c r="F678" i="5"/>
  <c r="F677" i="5" s="1"/>
  <c r="F306" i="5"/>
  <c r="F305" i="5" s="1"/>
  <c r="E307" i="5"/>
  <c r="E530" i="5"/>
  <c r="E267" i="5"/>
  <c r="E50" i="5"/>
  <c r="F48" i="5"/>
  <c r="G459" i="5"/>
  <c r="E212" i="5"/>
  <c r="F190" i="5"/>
  <c r="E216" i="5"/>
  <c r="G499" i="5"/>
  <c r="G498" i="5" s="1"/>
  <c r="G69" i="5"/>
  <c r="G98" i="5"/>
  <c r="G97" i="5" s="1"/>
  <c r="E99" i="5"/>
  <c r="F44" i="5"/>
  <c r="E746" i="5"/>
  <c r="F143" i="5"/>
  <c r="F101" i="5"/>
  <c r="G559" i="5"/>
  <c r="G558" i="5" s="1"/>
  <c r="E116" i="5"/>
  <c r="E323" i="5"/>
  <c r="E872" i="5"/>
  <c r="F871" i="5"/>
  <c r="F140" i="5"/>
  <c r="F139" i="5" s="1"/>
  <c r="E259" i="5"/>
  <c r="E683" i="5"/>
  <c r="E85" i="5"/>
  <c r="F84" i="5"/>
  <c r="E217" i="5"/>
  <c r="F214" i="5"/>
  <c r="G841" i="5"/>
  <c r="G840" i="5" s="1"/>
  <c r="E156" i="5"/>
  <c r="F155" i="5"/>
  <c r="E805" i="5"/>
  <c r="F804" i="5"/>
  <c r="E235" i="5"/>
  <c r="F234" i="5"/>
  <c r="F233" i="5" s="1"/>
  <c r="E249" i="5"/>
  <c r="F248" i="5"/>
  <c r="F247" i="5" s="1"/>
  <c r="E742" i="5"/>
  <c r="F681" i="5"/>
  <c r="F680" i="5" s="1"/>
  <c r="E682" i="5"/>
  <c r="E713" i="5"/>
  <c r="E346" i="5"/>
  <c r="F345" i="5"/>
  <c r="E362" i="5"/>
  <c r="G361" i="5"/>
  <c r="G360" i="5" s="1"/>
  <c r="F873" i="5"/>
  <c r="E874" i="5"/>
  <c r="E850" i="5"/>
  <c r="E759" i="5"/>
  <c r="F758" i="5"/>
  <c r="F757" i="5" s="1"/>
  <c r="G210" i="5"/>
  <c r="E735" i="5"/>
  <c r="F711" i="5"/>
  <c r="F710" i="5" s="1"/>
  <c r="F709" i="5" s="1"/>
  <c r="F100" i="5" l="1"/>
  <c r="G100" i="5"/>
  <c r="G315" i="5"/>
  <c r="G314" i="5" s="1"/>
  <c r="J338" i="5"/>
  <c r="J468" i="5"/>
  <c r="G767" i="5"/>
  <c r="J254" i="5"/>
  <c r="I468" i="5"/>
  <c r="H523" i="5"/>
  <c r="I522" i="5"/>
  <c r="H522" i="5" s="1"/>
  <c r="F767" i="5"/>
  <c r="F766" i="5" s="1"/>
  <c r="I96" i="5"/>
  <c r="J96" i="5"/>
  <c r="I676" i="5"/>
  <c r="H265" i="5"/>
  <c r="I264" i="5"/>
  <c r="H264" i="5" s="1"/>
  <c r="I14" i="5"/>
  <c r="G138" i="5"/>
  <c r="E750" i="5"/>
  <c r="H706" i="5"/>
  <c r="G747" i="5"/>
  <c r="I274" i="5"/>
  <c r="H508" i="5"/>
  <c r="H436" i="5"/>
  <c r="G274" i="5"/>
  <c r="F274" i="5"/>
  <c r="J839" i="5"/>
  <c r="E840" i="5"/>
  <c r="E839" i="5" s="1"/>
  <c r="I845" i="5"/>
  <c r="F845" i="5"/>
  <c r="G845" i="5"/>
  <c r="G844" i="5" s="1"/>
  <c r="F223" i="5"/>
  <c r="F222" i="5" s="1"/>
  <c r="F666" i="5"/>
  <c r="G666" i="5"/>
  <c r="I666" i="5"/>
  <c r="F747" i="5"/>
  <c r="G223" i="5"/>
  <c r="G222" i="5" s="1"/>
  <c r="G14" i="5"/>
  <c r="F782" i="5"/>
  <c r="I782" i="5"/>
  <c r="G782" i="5"/>
  <c r="J13" i="5"/>
  <c r="J221" i="5"/>
  <c r="H223" i="5"/>
  <c r="H255" i="5"/>
  <c r="E255" i="5"/>
  <c r="J766" i="5"/>
  <c r="J739" i="5" s="1"/>
  <c r="J781" i="5"/>
  <c r="G412" i="5"/>
  <c r="G469" i="5"/>
  <c r="E751" i="5"/>
  <c r="F91" i="5"/>
  <c r="G133" i="5"/>
  <c r="F469" i="5"/>
  <c r="F133" i="5"/>
  <c r="G189" i="5"/>
  <c r="G344" i="5"/>
  <c r="F526" i="5"/>
  <c r="F522" i="5" s="1"/>
  <c r="G649" i="5"/>
  <c r="E44" i="5"/>
  <c r="G451" i="5"/>
  <c r="F458" i="5"/>
  <c r="F649" i="5"/>
  <c r="F648" i="5" s="1"/>
  <c r="H133" i="5"/>
  <c r="G740" i="5"/>
  <c r="H625" i="5"/>
  <c r="F412" i="5"/>
  <c r="G817" i="5"/>
  <c r="G816" i="5" s="1"/>
  <c r="H56" i="5"/>
  <c r="H624" i="5"/>
  <c r="F624" i="5"/>
  <c r="F189" i="5"/>
  <c r="E529" i="5"/>
  <c r="F817" i="5"/>
  <c r="F816" i="5" s="1"/>
  <c r="J182" i="5"/>
  <c r="G194" i="5"/>
  <c r="J612" i="5"/>
  <c r="E459" i="5"/>
  <c r="F194" i="5"/>
  <c r="I189" i="5"/>
  <c r="H189" i="5" s="1"/>
  <c r="F574" i="5"/>
  <c r="F567" i="5" s="1"/>
  <c r="E652" i="5"/>
  <c r="E552" i="5"/>
  <c r="E633" i="5"/>
  <c r="E846" i="5"/>
  <c r="E173" i="5"/>
  <c r="E49" i="5"/>
  <c r="H412" i="5"/>
  <c r="H281" i="5"/>
  <c r="H194" i="5"/>
  <c r="H469" i="5"/>
  <c r="H451" i="5"/>
  <c r="F775" i="5"/>
  <c r="E775" i="5" s="1"/>
  <c r="F349" i="5"/>
  <c r="G349" i="5"/>
  <c r="E37" i="5"/>
  <c r="F827" i="5"/>
  <c r="F826" i="5" s="1"/>
  <c r="E770" i="5"/>
  <c r="H482" i="5"/>
  <c r="H100" i="5"/>
  <c r="E784" i="5"/>
  <c r="E615" i="5"/>
  <c r="E680" i="5"/>
  <c r="E660" i="5"/>
  <c r="I594" i="5"/>
  <c r="H594" i="5" s="1"/>
  <c r="H477" i="5"/>
  <c r="J647" i="5"/>
  <c r="I534" i="5"/>
  <c r="H534" i="5" s="1"/>
  <c r="H251" i="5"/>
  <c r="I83" i="5"/>
  <c r="H83" i="5" s="1"/>
  <c r="E707" i="5"/>
  <c r="E596" i="5"/>
  <c r="E749" i="5"/>
  <c r="E443" i="5"/>
  <c r="E543" i="5"/>
  <c r="G526" i="5"/>
  <c r="G522" i="5" s="1"/>
  <c r="E595" i="5"/>
  <c r="E393" i="5"/>
  <c r="E155" i="5"/>
  <c r="E869" i="5"/>
  <c r="E204" i="5"/>
  <c r="E84" i="5"/>
  <c r="H349" i="5"/>
  <c r="F83" i="5"/>
  <c r="E470" i="5"/>
  <c r="G574" i="5"/>
  <c r="E608" i="5"/>
  <c r="E820" i="5"/>
  <c r="E880" i="5"/>
  <c r="H649" i="5"/>
  <c r="F803" i="5"/>
  <c r="F802" i="5" s="1"/>
  <c r="H804" i="5"/>
  <c r="I803" i="5"/>
  <c r="I802" i="5" s="1"/>
  <c r="H802" i="5" s="1"/>
  <c r="E804" i="5"/>
  <c r="F154" i="5"/>
  <c r="E154" i="5" s="1"/>
  <c r="E152" i="5"/>
  <c r="E630" i="5"/>
  <c r="E569" i="5"/>
  <c r="E873" i="5"/>
  <c r="E580" i="5"/>
  <c r="E345" i="5"/>
  <c r="E606" i="5"/>
  <c r="E310" i="5"/>
  <c r="E369" i="5"/>
  <c r="G458" i="5"/>
  <c r="E677" i="5"/>
  <c r="E863" i="5"/>
  <c r="E177" i="5"/>
  <c r="G339" i="5"/>
  <c r="F339" i="5"/>
  <c r="E454" i="5"/>
  <c r="G477" i="5"/>
  <c r="E575" i="5"/>
  <c r="E860" i="5"/>
  <c r="E855" i="5"/>
  <c r="E878" i="5"/>
  <c r="E461" i="5"/>
  <c r="E829" i="5"/>
  <c r="E38" i="5"/>
  <c r="E622" i="5"/>
  <c r="E197" i="5"/>
  <c r="E257" i="5"/>
  <c r="H816" i="5"/>
  <c r="E316" i="5"/>
  <c r="E681" i="5"/>
  <c r="E559" i="5"/>
  <c r="E674" i="5"/>
  <c r="E423" i="5"/>
  <c r="E689" i="5"/>
  <c r="E618" i="5"/>
  <c r="E663" i="5"/>
  <c r="E437" i="5"/>
  <c r="E692" i="5"/>
  <c r="E140" i="5"/>
  <c r="G828" i="5"/>
  <c r="G827" i="5" s="1"/>
  <c r="G826" i="5" s="1"/>
  <c r="E761" i="5"/>
  <c r="E41" i="5"/>
  <c r="E219" i="5"/>
  <c r="E555" i="5"/>
  <c r="E524" i="5"/>
  <c r="E475" i="5"/>
  <c r="E373" i="5"/>
  <c r="E134" i="5"/>
  <c r="E388" i="5"/>
  <c r="E532" i="5"/>
  <c r="E252" i="5"/>
  <c r="E492" i="5"/>
  <c r="E488" i="5"/>
  <c r="I648" i="5"/>
  <c r="H648" i="5" s="1"/>
  <c r="H526" i="5"/>
  <c r="H767" i="5"/>
  <c r="H57" i="5"/>
  <c r="E404" i="5"/>
  <c r="E136" i="5"/>
  <c r="E237" i="5"/>
  <c r="E317" i="5"/>
  <c r="E340" i="5"/>
  <c r="E342" i="5"/>
  <c r="E352" i="5"/>
  <c r="E368" i="5"/>
  <c r="E372" i="5"/>
  <c r="E415" i="5"/>
  <c r="E456" i="5"/>
  <c r="G463" i="5"/>
  <c r="E466" i="5"/>
  <c r="E472" i="5"/>
  <c r="E485" i="5"/>
  <c r="E172" i="5"/>
  <c r="E678" i="5"/>
  <c r="E126" i="5"/>
  <c r="E512" i="5"/>
  <c r="E536" i="5"/>
  <c r="E98" i="5"/>
  <c r="F43" i="5"/>
  <c r="E43" i="5" s="1"/>
  <c r="E499" i="5"/>
  <c r="E238" i="5"/>
  <c r="E248" i="5"/>
  <c r="E242" i="5"/>
  <c r="E389" i="5"/>
  <c r="E518" i="5"/>
  <c r="E413" i="5"/>
  <c r="E563" i="5"/>
  <c r="E28" i="5"/>
  <c r="E807" i="5"/>
  <c r="G56" i="5"/>
  <c r="F60" i="5"/>
  <c r="H776" i="5"/>
  <c r="H574" i="5"/>
  <c r="I450" i="5"/>
  <c r="I175" i="5"/>
  <c r="H175" i="5" s="1"/>
  <c r="E76" i="5"/>
  <c r="E758" i="5"/>
  <c r="E609" i="5"/>
  <c r="E87" i="5"/>
  <c r="E515" i="5"/>
  <c r="E215" i="5"/>
  <c r="E234" i="5"/>
  <c r="E19" i="5"/>
  <c r="E115" i="5"/>
  <c r="E195" i="5"/>
  <c r="E381" i="5"/>
  <c r="E871" i="5"/>
  <c r="E143" i="5"/>
  <c r="I757" i="5"/>
  <c r="I744" i="5"/>
  <c r="I740" i="5" s="1"/>
  <c r="H76" i="5"/>
  <c r="I142" i="5"/>
  <c r="J665" i="5"/>
  <c r="J566" i="5"/>
  <c r="I304" i="5"/>
  <c r="H304" i="5" s="1"/>
  <c r="E306" i="5"/>
  <c r="E302" i="5"/>
  <c r="E151" i="5"/>
  <c r="E376" i="5"/>
  <c r="F654" i="5"/>
  <c r="E92" i="5"/>
  <c r="E103" i="5"/>
  <c r="E157" i="5"/>
  <c r="E192" i="5"/>
  <c r="E228" i="5"/>
  <c r="E230" i="5"/>
  <c r="E295" i="5"/>
  <c r="E347" i="5"/>
  <c r="E350" i="5"/>
  <c r="E377" i="5"/>
  <c r="E401" i="5"/>
  <c r="E405" i="5"/>
  <c r="E163" i="5"/>
  <c r="E40" i="5"/>
  <c r="H817" i="5"/>
  <c r="H695" i="5"/>
  <c r="F594" i="5"/>
  <c r="E760" i="5"/>
  <c r="E361" i="5"/>
  <c r="E176" i="5"/>
  <c r="E793" i="5"/>
  <c r="E464" i="5"/>
  <c r="F463" i="5"/>
  <c r="E478" i="5"/>
  <c r="E480" i="5"/>
  <c r="E483" i="5"/>
  <c r="F482" i="5"/>
  <c r="E577" i="5"/>
  <c r="E610" i="5"/>
  <c r="E794" i="5"/>
  <c r="E823" i="5"/>
  <c r="E858" i="5"/>
  <c r="E218" i="5"/>
  <c r="E579" i="5"/>
  <c r="E673" i="5"/>
  <c r="E696" i="5"/>
  <c r="E698" i="5"/>
  <c r="E542" i="5"/>
  <c r="E436" i="5"/>
  <c r="E442" i="5"/>
  <c r="E783" i="5"/>
  <c r="E527" i="5"/>
  <c r="E632" i="5"/>
  <c r="E818" i="5"/>
  <c r="E114" i="5"/>
  <c r="E65" i="5"/>
  <c r="E798" i="5"/>
  <c r="E832" i="5"/>
  <c r="J450" i="5"/>
  <c r="H463" i="5"/>
  <c r="E206" i="5"/>
  <c r="F232" i="5"/>
  <c r="E200" i="5"/>
  <c r="E86" i="5"/>
  <c r="H458" i="5"/>
  <c r="H841" i="5"/>
  <c r="G534" i="5"/>
  <c r="E534" i="5" s="1"/>
  <c r="E535" i="5"/>
  <c r="E599" i="5"/>
  <c r="G594" i="5"/>
  <c r="E568" i="5"/>
  <c r="E31" i="5"/>
  <c r="E621" i="5"/>
  <c r="F56" i="5"/>
  <c r="E16" i="5"/>
  <c r="E32" i="5"/>
  <c r="E25" i="5"/>
  <c r="E101" i="5"/>
  <c r="E190" i="5"/>
  <c r="E70" i="5"/>
  <c r="E841" i="5"/>
  <c r="F142" i="5"/>
  <c r="E129" i="5"/>
  <c r="E184" i="5"/>
  <c r="E668" i="5"/>
  <c r="E385" i="5"/>
  <c r="E355" i="5"/>
  <c r="E540" i="5"/>
  <c r="E496" i="5"/>
  <c r="E600" i="5"/>
  <c r="E120" i="5"/>
  <c r="E299" i="5"/>
  <c r="E409" i="5"/>
  <c r="E158" i="5"/>
  <c r="E123" i="5"/>
  <c r="E777" i="5"/>
  <c r="E691" i="5"/>
  <c r="E509" i="5"/>
  <c r="E768" i="5"/>
  <c r="E791" i="5"/>
  <c r="E433" i="5"/>
  <c r="E419" i="5"/>
  <c r="E365" i="5"/>
  <c r="E358" i="5"/>
  <c r="E187" i="5"/>
  <c r="E276" i="5"/>
  <c r="F344" i="5"/>
  <c r="E266" i="5"/>
  <c r="E711" i="5"/>
  <c r="E638" i="5"/>
  <c r="E180" i="5"/>
  <c r="E35" i="5"/>
  <c r="E788" i="5"/>
  <c r="E245" i="5"/>
  <c r="E161" i="5"/>
  <c r="E164" i="5"/>
  <c r="E62" i="5"/>
  <c r="E503" i="5"/>
  <c r="E650" i="5"/>
  <c r="G776" i="5"/>
  <c r="E776" i="5" s="1"/>
  <c r="E514" i="5"/>
  <c r="E397" i="5"/>
  <c r="F477" i="5"/>
  <c r="G802" i="5"/>
  <c r="G695" i="5"/>
  <c r="G676" i="5" s="1"/>
  <c r="E418" i="5"/>
  <c r="E122" i="5"/>
  <c r="E396" i="5"/>
  <c r="E432" i="5"/>
  <c r="E27" i="5"/>
  <c r="E625" i="5"/>
  <c r="G624" i="5"/>
  <c r="G60" i="5"/>
  <c r="E61" i="5"/>
  <c r="E400" i="5"/>
  <c r="E474" i="5"/>
  <c r="E617" i="5"/>
  <c r="G613" i="5"/>
  <c r="E22" i="5"/>
  <c r="E74" i="5"/>
  <c r="E125" i="5"/>
  <c r="E207" i="5"/>
  <c r="E354" i="5"/>
  <c r="F451" i="5"/>
  <c r="G482" i="5"/>
  <c r="E502" i="5"/>
  <c r="E531" i="5"/>
  <c r="E539" i="5"/>
  <c r="E865" i="5"/>
  <c r="E688" i="5"/>
  <c r="F695" i="5"/>
  <c r="F676" i="5" s="1"/>
  <c r="E547" i="5"/>
  <c r="E160" i="5"/>
  <c r="E244" i="5"/>
  <c r="E662" i="5"/>
  <c r="E256" i="5"/>
  <c r="E659" i="5"/>
  <c r="E64" i="5"/>
  <c r="E73" i="5"/>
  <c r="E298" i="5"/>
  <c r="E408" i="5"/>
  <c r="E523" i="5"/>
  <c r="E18" i="5"/>
  <c r="E551" i="5"/>
  <c r="F199" i="5"/>
  <c r="E203" i="5"/>
  <c r="E211" i="5"/>
  <c r="F210" i="5"/>
  <c r="E210" i="5" s="1"/>
  <c r="E322" i="5"/>
  <c r="F321" i="5"/>
  <c r="F315" i="5" s="1"/>
  <c r="F733" i="5"/>
  <c r="E734" i="5"/>
  <c r="G603" i="5"/>
  <c r="E384" i="5"/>
  <c r="E392" i="5"/>
  <c r="G30" i="5"/>
  <c r="E357" i="5"/>
  <c r="E364" i="5"/>
  <c r="E426" i="5"/>
  <c r="E562" i="5"/>
  <c r="G628" i="5"/>
  <c r="E790" i="5"/>
  <c r="G538" i="5"/>
  <c r="E554" i="5"/>
  <c r="G297" i="5"/>
  <c r="E620" i="5"/>
  <c r="E294" i="5"/>
  <c r="G199" i="5"/>
  <c r="G175" i="5"/>
  <c r="G304" i="5"/>
  <c r="F21" i="5"/>
  <c r="E21" i="5" s="1"/>
  <c r="E498" i="5"/>
  <c r="E58" i="5"/>
  <c r="E201" i="5"/>
  <c r="G209" i="5"/>
  <c r="E517" i="5"/>
  <c r="E508" i="5"/>
  <c r="E309" i="5"/>
  <c r="E546" i="5"/>
  <c r="E491" i="5"/>
  <c r="F744" i="5"/>
  <c r="F740" i="5" s="1"/>
  <c r="H361" i="5"/>
  <c r="E757" i="5"/>
  <c r="E214" i="5"/>
  <c r="E139" i="5"/>
  <c r="E97" i="5"/>
  <c r="E48" i="5"/>
  <c r="F47" i="5"/>
  <c r="E47" i="5" s="1"/>
  <c r="E667" i="5"/>
  <c r="E15" i="5"/>
  <c r="E24" i="5"/>
  <c r="E34" i="5"/>
  <c r="E128" i="5"/>
  <c r="E183" i="5"/>
  <c r="E233" i="5"/>
  <c r="G232" i="5"/>
  <c r="E241" i="5"/>
  <c r="G240" i="5"/>
  <c r="F628" i="5"/>
  <c r="E629" i="5"/>
  <c r="E275" i="5"/>
  <c r="F839" i="5"/>
  <c r="F538" i="5"/>
  <c r="E558" i="5"/>
  <c r="G654" i="5"/>
  <c r="E655" i="5"/>
  <c r="G250" i="5"/>
  <c r="E250" i="5" s="1"/>
  <c r="E251" i="5"/>
  <c r="E301" i="5"/>
  <c r="F297" i="5"/>
  <c r="E119" i="5"/>
  <c r="E360" i="5"/>
  <c r="E380" i="5"/>
  <c r="E422" i="5"/>
  <c r="E706" i="5"/>
  <c r="E247" i="5"/>
  <c r="F240" i="5"/>
  <c r="E69" i="5"/>
  <c r="E305" i="5"/>
  <c r="F304" i="5"/>
  <c r="F175" i="5"/>
  <c r="E179" i="5"/>
  <c r="E186" i="5"/>
  <c r="E495" i="5"/>
  <c r="E787" i="5"/>
  <c r="E710" i="5"/>
  <c r="G709" i="5"/>
  <c r="E709" i="5" s="1"/>
  <c r="F604" i="5"/>
  <c r="E605" i="5"/>
  <c r="E265" i="5"/>
  <c r="E264" i="5"/>
  <c r="E741" i="5"/>
  <c r="F613" i="5"/>
  <c r="E614" i="5"/>
  <c r="G636" i="5"/>
  <c r="E637" i="5"/>
  <c r="E487" i="5"/>
  <c r="E511" i="5"/>
  <c r="H459" i="5"/>
  <c r="H777" i="5"/>
  <c r="I775" i="5"/>
  <c r="H775" i="5" s="1"/>
  <c r="I567" i="5"/>
  <c r="H567" i="5" s="1"/>
  <c r="H846" i="5"/>
  <c r="H828" i="5"/>
  <c r="I827" i="5"/>
  <c r="I826" i="5" s="1"/>
  <c r="H783" i="5"/>
  <c r="H733" i="5"/>
  <c r="I732" i="5"/>
  <c r="H732" i="5" s="1"/>
  <c r="H677" i="5"/>
  <c r="H667" i="5"/>
  <c r="H637" i="5"/>
  <c r="I636" i="5"/>
  <c r="H345" i="5"/>
  <c r="I344" i="5"/>
  <c r="H344" i="5" s="1"/>
  <c r="H322" i="5"/>
  <c r="I321" i="5"/>
  <c r="I315" i="5" s="1"/>
  <c r="H256" i="5"/>
  <c r="H215" i="5"/>
  <c r="I214" i="5"/>
  <c r="H214" i="5" s="1"/>
  <c r="H107" i="5"/>
  <c r="H69" i="5"/>
  <c r="H15" i="5"/>
  <c r="I654" i="5"/>
  <c r="I628" i="5"/>
  <c r="H628" i="5" s="1"/>
  <c r="I538" i="5"/>
  <c r="H538" i="5" s="1"/>
  <c r="H47" i="5"/>
  <c r="I839" i="5"/>
  <c r="H749" i="5"/>
  <c r="H748" i="5"/>
  <c r="H681" i="5"/>
  <c r="H680" i="5"/>
  <c r="H614" i="5"/>
  <c r="I613" i="5"/>
  <c r="H604" i="5"/>
  <c r="I603" i="5"/>
  <c r="H603" i="5" s="1"/>
  <c r="H583" i="5"/>
  <c r="H582" i="5"/>
  <c r="H339" i="5"/>
  <c r="H299" i="5"/>
  <c r="I298" i="5"/>
  <c r="H275" i="5"/>
  <c r="H241" i="5"/>
  <c r="I240" i="5"/>
  <c r="H240" i="5" s="1"/>
  <c r="H234" i="5"/>
  <c r="I233" i="5"/>
  <c r="H210" i="5"/>
  <c r="I154" i="5"/>
  <c r="H155" i="5"/>
  <c r="H114" i="5"/>
  <c r="H115" i="5"/>
  <c r="H61" i="5"/>
  <c r="I60" i="5"/>
  <c r="H60" i="5" s="1"/>
  <c r="H183" i="5"/>
  <c r="H200" i="5"/>
  <c r="I199" i="5"/>
  <c r="H199" i="5" s="1"/>
  <c r="I30" i="5"/>
  <c r="H30" i="5" s="1"/>
  <c r="H48" i="5"/>
  <c r="G96" i="5" l="1"/>
  <c r="G338" i="5"/>
  <c r="F338" i="5"/>
  <c r="I338" i="5"/>
  <c r="I337" i="5" s="1"/>
  <c r="H468" i="5"/>
  <c r="F468" i="5"/>
  <c r="G468" i="5"/>
  <c r="G254" i="5"/>
  <c r="F254" i="5"/>
  <c r="H274" i="5"/>
  <c r="F96" i="5"/>
  <c r="F739" i="5"/>
  <c r="F138" i="5"/>
  <c r="E138" i="5" s="1"/>
  <c r="F14" i="5"/>
  <c r="I138" i="5"/>
  <c r="H138" i="5" s="1"/>
  <c r="F68" i="5"/>
  <c r="E676" i="5"/>
  <c r="H676" i="5"/>
  <c r="I68" i="5"/>
  <c r="H757" i="5"/>
  <c r="I747" i="5"/>
  <c r="H747" i="5" s="1"/>
  <c r="G839" i="5"/>
  <c r="H840" i="5"/>
  <c r="H839" i="5" s="1"/>
  <c r="I314" i="5"/>
  <c r="H636" i="5"/>
  <c r="I635" i="5"/>
  <c r="H635" i="5" s="1"/>
  <c r="E636" i="5"/>
  <c r="G635" i="5"/>
  <c r="E635" i="5" s="1"/>
  <c r="E222" i="5"/>
  <c r="E223" i="5"/>
  <c r="H766" i="5"/>
  <c r="H14" i="5"/>
  <c r="I13" i="5"/>
  <c r="G13" i="5"/>
  <c r="G221" i="5"/>
  <c r="F221" i="5"/>
  <c r="H222" i="5"/>
  <c r="G766" i="5"/>
  <c r="G739" i="5" s="1"/>
  <c r="F781" i="5"/>
  <c r="H96" i="5"/>
  <c r="J94" i="5"/>
  <c r="H95" i="5"/>
  <c r="G781" i="5"/>
  <c r="I781" i="5"/>
  <c r="H781" i="5" s="1"/>
  <c r="E767" i="5"/>
  <c r="E469" i="5"/>
  <c r="E412" i="5"/>
  <c r="F314" i="5"/>
  <c r="E315" i="5"/>
  <c r="E344" i="5"/>
  <c r="F647" i="5"/>
  <c r="E649" i="5"/>
  <c r="E526" i="5"/>
  <c r="E189" i="5"/>
  <c r="E100" i="5"/>
  <c r="E133" i="5"/>
  <c r="E281" i="5"/>
  <c r="G648" i="5"/>
  <c r="E648" i="5" s="1"/>
  <c r="E458" i="5"/>
  <c r="G182" i="5"/>
  <c r="H142" i="5"/>
  <c r="H744" i="5"/>
  <c r="E816" i="5"/>
  <c r="E817" i="5"/>
  <c r="E574" i="5"/>
  <c r="F182" i="5"/>
  <c r="E624" i="5"/>
  <c r="E718" i="5"/>
  <c r="E194" i="5"/>
  <c r="E463" i="5"/>
  <c r="H803" i="5"/>
  <c r="E522" i="5"/>
  <c r="I182" i="5"/>
  <c r="H182" i="5" s="1"/>
  <c r="E827" i="5"/>
  <c r="G665" i="5"/>
  <c r="E477" i="5"/>
  <c r="E828" i="5"/>
  <c r="G567" i="5"/>
  <c r="G566" i="5" s="1"/>
  <c r="E349" i="5"/>
  <c r="F30" i="5"/>
  <c r="E30" i="5" s="1"/>
  <c r="E826" i="5"/>
  <c r="E339" i="5"/>
  <c r="E772" i="5"/>
  <c r="G450" i="5"/>
  <c r="F450" i="5"/>
  <c r="E83" i="5"/>
  <c r="E803" i="5"/>
  <c r="E142" i="5"/>
  <c r="E748" i="5"/>
  <c r="E482" i="5"/>
  <c r="E56" i="5"/>
  <c r="J337" i="5"/>
  <c r="E304" i="5"/>
  <c r="E802" i="5"/>
  <c r="E747" i="5"/>
  <c r="E451" i="5"/>
  <c r="E232" i="5"/>
  <c r="E60" i="5"/>
  <c r="E628" i="5"/>
  <c r="E594" i="5"/>
  <c r="E321" i="5"/>
  <c r="E57" i="5"/>
  <c r="H450" i="5"/>
  <c r="I209" i="5"/>
  <c r="H209" i="5" s="1"/>
  <c r="F209" i="5"/>
  <c r="E209" i="5" s="1"/>
  <c r="E240" i="5"/>
  <c r="E745" i="5"/>
  <c r="E538" i="5"/>
  <c r="E175" i="5"/>
  <c r="E297" i="5"/>
  <c r="E199" i="5"/>
  <c r="E274" i="5"/>
  <c r="E107" i="5"/>
  <c r="E695" i="5"/>
  <c r="G612" i="5"/>
  <c r="F844" i="5"/>
  <c r="E844" i="5" s="1"/>
  <c r="E845" i="5"/>
  <c r="E583" i="5"/>
  <c r="F732" i="5"/>
  <c r="E732" i="5" s="1"/>
  <c r="E733" i="5"/>
  <c r="E782" i="5"/>
  <c r="F612" i="5"/>
  <c r="E613" i="5"/>
  <c r="F603" i="5"/>
  <c r="E603" i="5" s="1"/>
  <c r="E604" i="5"/>
  <c r="E654" i="5"/>
  <c r="F566" i="5"/>
  <c r="E582" i="5"/>
  <c r="E744" i="5"/>
  <c r="E666" i="5"/>
  <c r="H233" i="5"/>
  <c r="I232" i="5"/>
  <c r="H232" i="5" s="1"/>
  <c r="H298" i="5"/>
  <c r="I297" i="5"/>
  <c r="H297" i="5" s="1"/>
  <c r="H613" i="5"/>
  <c r="I612" i="5"/>
  <c r="H612" i="5" s="1"/>
  <c r="H154" i="5"/>
  <c r="H321" i="5"/>
  <c r="H666" i="5"/>
  <c r="H782" i="5"/>
  <c r="H827" i="5"/>
  <c r="H826" i="5"/>
  <c r="H845" i="5"/>
  <c r="I844" i="5"/>
  <c r="H844" i="5" s="1"/>
  <c r="I566" i="5"/>
  <c r="H566" i="5" s="1"/>
  <c r="H654" i="5"/>
  <c r="I647" i="5"/>
  <c r="H647" i="5" s="1"/>
  <c r="I254" i="5" l="1"/>
  <c r="H254" i="5" s="1"/>
  <c r="I739" i="5"/>
  <c r="H739" i="5" s="1"/>
  <c r="H13" i="5"/>
  <c r="E739" i="5"/>
  <c r="E766" i="5"/>
  <c r="E14" i="5"/>
  <c r="F13" i="5"/>
  <c r="E13" i="5" s="1"/>
  <c r="E221" i="5"/>
  <c r="E254" i="5"/>
  <c r="I221" i="5"/>
  <c r="H221" i="5" s="1"/>
  <c r="H740" i="5"/>
  <c r="J91" i="5"/>
  <c r="J68" i="5" s="1"/>
  <c r="H94" i="5"/>
  <c r="E95" i="5"/>
  <c r="G94" i="5"/>
  <c r="E182" i="5"/>
  <c r="E96" i="5"/>
  <c r="G647" i="5"/>
  <c r="E647" i="5" s="1"/>
  <c r="E468" i="5"/>
  <c r="E567" i="5"/>
  <c r="G337" i="5"/>
  <c r="E450" i="5"/>
  <c r="F337" i="5"/>
  <c r="H338" i="5"/>
  <c r="E338" i="5"/>
  <c r="H337" i="5"/>
  <c r="E566" i="5"/>
  <c r="E612" i="5"/>
  <c r="F67" i="5"/>
  <c r="F665" i="5"/>
  <c r="E665" i="5" s="1"/>
  <c r="I665" i="5"/>
  <c r="H665" i="5" s="1"/>
  <c r="E740" i="5"/>
  <c r="E314" i="5"/>
  <c r="E781" i="5"/>
  <c r="H315" i="5"/>
  <c r="H314" i="5"/>
  <c r="I67" i="5"/>
  <c r="I885" i="5" l="1"/>
  <c r="F885" i="5"/>
  <c r="H91" i="5"/>
  <c r="G91" i="5"/>
  <c r="G68" i="5" s="1"/>
  <c r="E94" i="5"/>
  <c r="E337" i="5"/>
  <c r="G67" i="5" l="1"/>
  <c r="G885" i="5" s="1"/>
  <c r="J67" i="5"/>
  <c r="J885" i="5" s="1"/>
  <c r="H68" i="5"/>
  <c r="E91" i="5"/>
  <c r="H885" i="5" l="1"/>
  <c r="H67" i="5"/>
  <c r="E68" i="5"/>
  <c r="E67" i="5" l="1"/>
  <c r="E885" i="5" l="1"/>
</calcChain>
</file>

<file path=xl/sharedStrings.xml><?xml version="1.0" encoding="utf-8"?>
<sst xmlns="http://schemas.openxmlformats.org/spreadsheetml/2006/main" count="2511" uniqueCount="985">
  <si>
    <t>Наименование показателя</t>
  </si>
  <si>
    <t>0113</t>
  </si>
  <si>
    <t>0409</t>
  </si>
  <si>
    <t>0412</t>
  </si>
  <si>
    <t>0501</t>
  </si>
  <si>
    <t>0503</t>
  </si>
  <si>
    <t>0104</t>
  </si>
  <si>
    <t>0408</t>
  </si>
  <si>
    <t>1004</t>
  </si>
  <si>
    <t>0407</t>
  </si>
  <si>
    <t>0505</t>
  </si>
  <si>
    <t>1003</t>
  </si>
  <si>
    <t>ВСЕГО:</t>
  </si>
  <si>
    <t>Целевая статья</t>
  </si>
  <si>
    <t>Вид рас- хода</t>
  </si>
  <si>
    <t>100</t>
  </si>
  <si>
    <t>200</t>
  </si>
  <si>
    <t>600</t>
  </si>
  <si>
    <t>800</t>
  </si>
  <si>
    <t>300</t>
  </si>
  <si>
    <t>400</t>
  </si>
  <si>
    <t>Предоставление субсидий бюджетным, автономным учреждениям и иным некоммерческим организациям</t>
  </si>
  <si>
    <t>Иные бюджетные ассигнования</t>
  </si>
  <si>
    <t>Закупка товаров, работ и услуг для государственных (муниципальных) нужд</t>
  </si>
  <si>
    <t>Капитальные вложения в объекты государственной (муниципальной) собственности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</si>
  <si>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</si>
  <si>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0707</t>
  </si>
  <si>
    <t>0702</t>
  </si>
  <si>
    <t>0701</t>
  </si>
  <si>
    <t>0309</t>
  </si>
  <si>
    <t>Социальное обеспечение и иные выплаты населению</t>
  </si>
  <si>
    <t>0709</t>
  </si>
  <si>
    <t>0801</t>
  </si>
  <si>
    <t>0804</t>
  </si>
  <si>
    <t>1105</t>
  </si>
  <si>
    <t>1202</t>
  </si>
  <si>
    <t>0410</t>
  </si>
  <si>
    <t>0401</t>
  </si>
  <si>
    <t>1006</t>
  </si>
  <si>
    <t>Непрограммная часть</t>
  </si>
  <si>
    <t>0103</t>
  </si>
  <si>
    <t>0107</t>
  </si>
  <si>
    <t>0106</t>
  </si>
  <si>
    <t>Резервные фонды местных администраций</t>
  </si>
  <si>
    <t>0111</t>
  </si>
  <si>
    <t>Обслуживание государственного (муниципального) долга</t>
  </si>
  <si>
    <t>700</t>
  </si>
  <si>
    <t>1301</t>
  </si>
  <si>
    <t>Расходы на содержание представительного органа муниципального образования</t>
  </si>
  <si>
    <t>Обслуживание муниципального долга</t>
  </si>
  <si>
    <t>Непрограммное направление деятельности "Реализация функций органов местного самоуправления"</t>
  </si>
  <si>
    <t>0400000000</t>
  </si>
  <si>
    <t xml:space="preserve">Подпрограмма "Развитие библиотечного дела" </t>
  </si>
  <si>
    <t>0410000000</t>
  </si>
  <si>
    <t>0410100000</t>
  </si>
  <si>
    <t xml:space="preserve">Обеспечение деятельности (оказание услуг) муниципальных учреждений (организаций) </t>
  </si>
  <si>
    <t>0410122100</t>
  </si>
  <si>
    <t>Капитальный ремонт</t>
  </si>
  <si>
    <t xml:space="preserve">Подпрограмма "Развитие музейного дела" </t>
  </si>
  <si>
    <t>0420000000</t>
  </si>
  <si>
    <t>0420100000</t>
  </si>
  <si>
    <t>Обеспечение деятельности (оказание услуг) муниципальных учреждений (организаций)</t>
  </si>
  <si>
    <t>0420122100</t>
  </si>
  <si>
    <t xml:space="preserve">Подпрограмма "Культурно-досуговая деятельность" </t>
  </si>
  <si>
    <t>0430000000</t>
  </si>
  <si>
    <t>Основное мероприятие "Обеспечение деятельности муниципальных культурно-досуговых учреждений Старооскольского городского округа"</t>
  </si>
  <si>
    <t>0430100000</t>
  </si>
  <si>
    <t>0430122100</t>
  </si>
  <si>
    <t>0430500000</t>
  </si>
  <si>
    <t>Мероприятия</t>
  </si>
  <si>
    <t>0430526010</t>
  </si>
  <si>
    <t>Подпрограмма "Развитие профессионального искусства"</t>
  </si>
  <si>
    <t>0450000000</t>
  </si>
  <si>
    <t>0450100000</t>
  </si>
  <si>
    <t>0450122100</t>
  </si>
  <si>
    <t>Основное мероприятие "Обеспечение функций администрации Старооскольского городского округа в области культуры"</t>
  </si>
  <si>
    <t>0460100000</t>
  </si>
  <si>
    <t>Расходы на содержание органов местного самоуправления</t>
  </si>
  <si>
    <t>0460121120</t>
  </si>
  <si>
    <t>Основное мероприятие "Обеспечение своевременности сдачи отчетов, разработка и исполнение регламентов услуг, планов хозяйственной деятельности, муниципальных заданий, бюджетных смет"</t>
  </si>
  <si>
    <t>0460300000</t>
  </si>
  <si>
    <t>0460322100</t>
  </si>
  <si>
    <t>0300000000</t>
  </si>
  <si>
    <t>0310000000</t>
  </si>
  <si>
    <t>0310600000</t>
  </si>
  <si>
    <t>0310617080</t>
  </si>
  <si>
    <t>Ежегодная премия главы администрации Старооскольского городского округа "Одаренность"</t>
  </si>
  <si>
    <t>0310617090</t>
  </si>
  <si>
    <t>0310626010</t>
  </si>
  <si>
    <t>0320000000</t>
  </si>
  <si>
    <t>Основное мероприятие "Работа по патриотическому воспитанию молодежи в ходе реализации мероприятий духовно-нравственной и патриотической направленности"</t>
  </si>
  <si>
    <t>0320200000</t>
  </si>
  <si>
    <t>0320226010</t>
  </si>
  <si>
    <t>Основное мероприятие "Проведение мероприятий, направленных на формирование у молодежи призывного возраста позитивного отношения к службе в Вооруженных Силах Российской Федерации"</t>
  </si>
  <si>
    <t>0320300000</t>
  </si>
  <si>
    <t>0320326010</t>
  </si>
  <si>
    <t>0330000000</t>
  </si>
  <si>
    <t>Основное мероприятие   "Содержание аппарата управления по делам молодежи администрации Старооскольского городского округа"</t>
  </si>
  <si>
    <t>0330100000</t>
  </si>
  <si>
    <t xml:space="preserve"> Расходы на содержание органов местного самоуправления</t>
  </si>
  <si>
    <t>0330121120</t>
  </si>
  <si>
    <t>Основное мероприятие   "Ведение хозяйственно-коммунальных услуг управления по делам молодежи администрации Старооскольского городского округа"</t>
  </si>
  <si>
    <t>0330200000</t>
  </si>
  <si>
    <t>0330221120</t>
  </si>
  <si>
    <t>0330300000</t>
  </si>
  <si>
    <t>0330322100</t>
  </si>
  <si>
    <t>1000000000</t>
  </si>
  <si>
    <t>9900000000</t>
  </si>
  <si>
    <t>9990000000</t>
  </si>
  <si>
    <t>9990021120</t>
  </si>
  <si>
    <t>9990021220</t>
  </si>
  <si>
    <t>9990021310</t>
  </si>
  <si>
    <t>9990021320</t>
  </si>
  <si>
    <t>9990021410</t>
  </si>
  <si>
    <t>9990021420</t>
  </si>
  <si>
    <t>9990021500</t>
  </si>
  <si>
    <t>9990021600</t>
  </si>
  <si>
    <t>9990022100</t>
  </si>
  <si>
    <t xml:space="preserve">Осуществление отдельных государственных полномочий по рассмотрению дел об административных правонарушениях </t>
  </si>
  <si>
    <t>9990071310</t>
  </si>
  <si>
    <t>0100000000</t>
  </si>
  <si>
    <t>0110000000</t>
  </si>
  <si>
    <t>0110300000</t>
  </si>
  <si>
    <t xml:space="preserve">Мероприятия </t>
  </si>
  <si>
    <t>0110326010</t>
  </si>
  <si>
    <t>0110500000</t>
  </si>
  <si>
    <t>0110526010</t>
  </si>
  <si>
    <t>0110700000</t>
  </si>
  <si>
    <t>0110726010</t>
  </si>
  <si>
    <t>0110800000</t>
  </si>
  <si>
    <t>0110826010</t>
  </si>
  <si>
    <t>0120000000</t>
  </si>
  <si>
    <t>Основное мероприятие "Оборудование дворовых территорий, мест массового пребывания граждан, перекрестков автомобильных дорог, в том числе в районах ИЖС, системами видеонаблюдения (видеоконтроля) с целью обеспечения безопасности населения городского округа, противодействия террористической угрозе и в рамках расширения аппаратно-программного комплекса "Безопасный город", техническое обслуживание систем видеонаблюдения"</t>
  </si>
  <si>
    <t>0120200000</t>
  </si>
  <si>
    <t>0121200000</t>
  </si>
  <si>
    <t>0121226010</t>
  </si>
  <si>
    <t>0130000000</t>
  </si>
  <si>
    <t>Основное мероприятие "Обеспечение эффективной деятельности и управления в области гражданской обороны, защиты населения и территорий в границах Старооскольского городского округа от чрезвычайных ситуаций, обеспечение пожарной безопасности и безопасности людей на водных объектах"</t>
  </si>
  <si>
    <t>0130100000</t>
  </si>
  <si>
    <t>0130122100</t>
  </si>
  <si>
    <t>0140000000</t>
  </si>
  <si>
    <t>Основное мероприятие  "Финансирование деятельности комиссии по делам несовершеннолетних и защите их прав на территории Старооскольского городского округа"</t>
  </si>
  <si>
    <t>0140700000</t>
  </si>
  <si>
    <t>Осуществление полномочий по созданию и организации деятельности территориальных комиссий по делам несовершеннолетних и защите их прав</t>
  </si>
  <si>
    <t>0140771220</t>
  </si>
  <si>
    <t>0900000000</t>
  </si>
  <si>
    <t>0940000000</t>
  </si>
  <si>
    <t>0940100000</t>
  </si>
  <si>
    <t>0950000000</t>
  </si>
  <si>
    <t>0950200000</t>
  </si>
  <si>
    <t>Осуществление полномочий в области охраны труда</t>
  </si>
  <si>
    <t>0950271210</t>
  </si>
  <si>
    <t>1600000000</t>
  </si>
  <si>
    <t>1610000000</t>
  </si>
  <si>
    <t>Основное мероприятие "Осуществление переданных федеральных полномочий на государственную регистрацию актов гражданского состояния"</t>
  </si>
  <si>
    <t>1610100000</t>
  </si>
  <si>
    <t>1610159300</t>
  </si>
  <si>
    <t>1200000000</t>
  </si>
  <si>
    <t>1210000000</t>
  </si>
  <si>
    <t>1210100000</t>
  </si>
  <si>
    <t>1210196010</t>
  </si>
  <si>
    <t>1220000000</t>
  </si>
  <si>
    <t>Основное мероприятие "Организация уличного освещения"</t>
  </si>
  <si>
    <t>1220100000</t>
  </si>
  <si>
    <t>Благоустройство, озеленение, освещение</t>
  </si>
  <si>
    <t>1220125100</t>
  </si>
  <si>
    <t>Основное мероприятие "Организация выполнения работ по благоустройству и озеленению территории Старооскольского городского округа"</t>
  </si>
  <si>
    <t>1220200000</t>
  </si>
  <si>
    <t xml:space="preserve">Благоустройство, озеленение, освещение </t>
  </si>
  <si>
    <t>1220225100</t>
  </si>
  <si>
    <t>Основное мероприятие "Организация выполнения работ по сбору, вывозу и захоронению мусора, образовавшегося на территории города Старый Оскол"</t>
  </si>
  <si>
    <t>1220300000</t>
  </si>
  <si>
    <t>1220325100</t>
  </si>
  <si>
    <t>1220400000</t>
  </si>
  <si>
    <t>Прочие мероприятия в сфере ЖКХ</t>
  </si>
  <si>
    <t>1220425900</t>
  </si>
  <si>
    <t>Основное мероприятие "Организация оказания услуг в области похоронного дела"</t>
  </si>
  <si>
    <t>1220500000</t>
  </si>
  <si>
    <t>1220525900</t>
  </si>
  <si>
    <t>1220571350</t>
  </si>
  <si>
    <t>Основное мероприятие "Благоустройство территории Старооскольского городского округа"</t>
  </si>
  <si>
    <t>1220600000</t>
  </si>
  <si>
    <t>Основное мероприятие "Разработка научно-технической и архитектурной документации"</t>
  </si>
  <si>
    <t>1220700000</t>
  </si>
  <si>
    <t>Субсидия на выполнение муниципального задания МАУ "Научно-техническое архитектурное бюро"</t>
  </si>
  <si>
    <t>1220744500</t>
  </si>
  <si>
    <t>Подпрограмма "Энергосбережение и повышение энергетической эффективности"</t>
  </si>
  <si>
    <t>1230000000</t>
  </si>
  <si>
    <t>Основное мероприятие "Технические мероприятия"</t>
  </si>
  <si>
    <t>1230200000</t>
  </si>
  <si>
    <t>1230222100</t>
  </si>
  <si>
    <t>1250000000</t>
  </si>
  <si>
    <t>Основное мероприятие "Обеспечение функций МКУ "УЖиРГО"</t>
  </si>
  <si>
    <t>1250100000</t>
  </si>
  <si>
    <t>1250122100</t>
  </si>
  <si>
    <t>1300000000</t>
  </si>
  <si>
    <t>1310000000</t>
  </si>
  <si>
    <t>1310200000</t>
  </si>
  <si>
    <t xml:space="preserve">Содержание дорожного хозяйства </t>
  </si>
  <si>
    <t>1310225200</t>
  </si>
  <si>
    <t>1310300000</t>
  </si>
  <si>
    <t>1310325200</t>
  </si>
  <si>
    <t>1320000000</t>
  </si>
  <si>
    <t>1320200000</t>
  </si>
  <si>
    <t>1320222100</t>
  </si>
  <si>
    <t xml:space="preserve">Подпрограмма "Совершенствование и развитие дорожной сети в Старооскольском городском округе" </t>
  </si>
  <si>
    <t>1330000000</t>
  </si>
  <si>
    <t>Основное мероприятие "Капитальный, текущий ремонт автомобильных дорог и проездов, мостов"</t>
  </si>
  <si>
    <t>1330244300</t>
  </si>
  <si>
    <t>Капитальный ремонт автомобильных дорог</t>
  </si>
  <si>
    <t>1340000000</t>
  </si>
  <si>
    <t>Основное мероприятие "Обеспечение функций МКУ "УКС"</t>
  </si>
  <si>
    <t>1340100000</t>
  </si>
  <si>
    <t>1340122100</t>
  </si>
  <si>
    <t>0700000000</t>
  </si>
  <si>
    <t xml:space="preserve">Подпрограмма "Развитие физической культуры и массового спорта" </t>
  </si>
  <si>
    <t>0710000000</t>
  </si>
  <si>
    <t>Основное мероприятие "Подготовка и проведение физкультурных и спортивных мероприятий,  обеспечение  участия  в соревнованиях  для различных категорий и групп населения"</t>
  </si>
  <si>
    <t>0710100000</t>
  </si>
  <si>
    <t>0710126010</t>
  </si>
  <si>
    <t>Основное мероприятие "Социальная поддержка спортсменов, достигших высоких спортивных результатов"</t>
  </si>
  <si>
    <t>0710200000</t>
  </si>
  <si>
    <t>0710217050</t>
  </si>
  <si>
    <t>Стипендии главы администрации Старооскольского городского округа спортсменам, добившимся высоких результатов</t>
  </si>
  <si>
    <t>0710217060</t>
  </si>
  <si>
    <t>0710300000</t>
  </si>
  <si>
    <t>0710322100</t>
  </si>
  <si>
    <t>0730000000</t>
  </si>
  <si>
    <t>0730100000</t>
  </si>
  <si>
    <t>0730121120</t>
  </si>
  <si>
    <t>0730200000</t>
  </si>
  <si>
    <t>0730222100</t>
  </si>
  <si>
    <t>Основное мероприятие "Повышение качества оказания муниципальных услуг в сфере физической культуры и спорта"</t>
  </si>
  <si>
    <t>Основное мероприятие "Обеспечение централизованного ведения бухгалтерского учета"</t>
  </si>
  <si>
    <t>1330200000</t>
  </si>
  <si>
    <t>0200000000</t>
  </si>
  <si>
    <t xml:space="preserve">Подпрограмма "Развитие дошкольного образования" </t>
  </si>
  <si>
    <t>0210000000</t>
  </si>
  <si>
    <t>0210100000</t>
  </si>
  <si>
    <t>0210173020</t>
  </si>
  <si>
    <t>0210200000</t>
  </si>
  <si>
    <t>Выплата компенсации части родительской платы за присмотр и уход за детьми в образовательных организациях, реализующих основную образовательную программу дошкольного образования</t>
  </si>
  <si>
    <t>0210273030</t>
  </si>
  <si>
    <t>0210300000</t>
  </si>
  <si>
    <t>0210400000</t>
  </si>
  <si>
    <t>0210422100</t>
  </si>
  <si>
    <t>Основное мероприятие "Поддержка альтернативных форм предоставления дошкольного образования"</t>
  </si>
  <si>
    <t>0210500000</t>
  </si>
  <si>
    <t>Поддержка альтернативных форм предоставления дошкольного образования</t>
  </si>
  <si>
    <t>0210600000</t>
  </si>
  <si>
    <t>0210673220</t>
  </si>
  <si>
    <t xml:space="preserve">Подпрограмма "Развитие общего образования" </t>
  </si>
  <si>
    <t>0220000000</t>
  </si>
  <si>
    <t>0220100000</t>
  </si>
  <si>
    <t>Реализация государственного стандарта общего образования</t>
  </si>
  <si>
    <t>0220173040</t>
  </si>
  <si>
    <t>0220200000</t>
  </si>
  <si>
    <t>0220222100</t>
  </si>
  <si>
    <t>0220263000</t>
  </si>
  <si>
    <t>Основное мероприятие "Создание современных условий для учащихся с разными образовательными результатами в соответствии с требованиями федерального государственного образовательного стандарта"</t>
  </si>
  <si>
    <t>0220400000</t>
  </si>
  <si>
    <t>0220422100</t>
  </si>
  <si>
    <t>Основное мероприятие "Организационно-методическое сопровождение мероприятий, направленных на модернизацию муниципальной системы общего образования"</t>
  </si>
  <si>
    <t>0220500000</t>
  </si>
  <si>
    <t>0220526010</t>
  </si>
  <si>
    <t>0220600000</t>
  </si>
  <si>
    <t>0220617070</t>
  </si>
  <si>
    <t>Основное мероприятие "Оплата проезда педагогическим работникам к месту работы и обратно, проживающим в городе и работающим в общеобразовательных организациях сельских территорий"</t>
  </si>
  <si>
    <t>0220700000</t>
  </si>
  <si>
    <t>Основное мероприятие "Выплата ежемесячного денежного вознаграждения за классное руководство"</t>
  </si>
  <si>
    <t>0220800000</t>
  </si>
  <si>
    <t>0220873060</t>
  </si>
  <si>
    <t>0220900000</t>
  </si>
  <si>
    <t>0220973220</t>
  </si>
  <si>
    <t xml:space="preserve">Подпрограмма "Развитие дополнительного  образования" </t>
  </si>
  <si>
    <t>0230000000</t>
  </si>
  <si>
    <t>0230100000</t>
  </si>
  <si>
    <t>0230122100</t>
  </si>
  <si>
    <t>0230200000</t>
  </si>
  <si>
    <t>0230222100</t>
  </si>
  <si>
    <t>Основное мероприятие "Организационно-методическое сопровождение мероприятий, направленных на модернизацию муниципальной системы дополнительного образования"</t>
  </si>
  <si>
    <t>0230500000</t>
  </si>
  <si>
    <t>0230526010</t>
  </si>
  <si>
    <t>0230600000</t>
  </si>
  <si>
    <t>0230622100</t>
  </si>
  <si>
    <t>0230700000</t>
  </si>
  <si>
    <t>0230722100</t>
  </si>
  <si>
    <t>0231000000</t>
  </si>
  <si>
    <t>0231073220</t>
  </si>
  <si>
    <t>Подпрограмма "Развитие системы оценки качества образования"</t>
  </si>
  <si>
    <t>0240000000</t>
  </si>
  <si>
    <t>0240200000</t>
  </si>
  <si>
    <t>0240222100</t>
  </si>
  <si>
    <t>0240300000</t>
  </si>
  <si>
    <t>0240322100</t>
  </si>
  <si>
    <t xml:space="preserve">Подпрограмма "Организация отдыха и оздоровления детей и подростков" </t>
  </si>
  <si>
    <t>0250000000</t>
  </si>
  <si>
    <t>Основное мероприятие "Обеспечение деятельности (оказание услуг) детских загородных оздоровительных лагерей и лагерей с дневным пребыванием детей"</t>
  </si>
  <si>
    <t>0250100000</t>
  </si>
  <si>
    <t>0250122100</t>
  </si>
  <si>
    <t>Основное мероприятие "Организация отдыха и оздоровления детей, находящихся в трудной жизненной ситуации"</t>
  </si>
  <si>
    <t>0250200000</t>
  </si>
  <si>
    <t>0250270650</t>
  </si>
  <si>
    <t>0250300000</t>
  </si>
  <si>
    <t xml:space="preserve">Мероприятия по проведению оздоровительной кампании детей </t>
  </si>
  <si>
    <t>0250326060</t>
  </si>
  <si>
    <t>0250363000</t>
  </si>
  <si>
    <t>Основное мероприятие "Организация отдыха и оздоровления детей на базе загородных оздоровительных лагерей"</t>
  </si>
  <si>
    <t>0250400000</t>
  </si>
  <si>
    <t>0250426060</t>
  </si>
  <si>
    <t>Подпрограмма "Развитие  дополнительного профессионального образования"</t>
  </si>
  <si>
    <t>0260000000</t>
  </si>
  <si>
    <t>0260100000</t>
  </si>
  <si>
    <t>0260122100</t>
  </si>
  <si>
    <t>0705</t>
  </si>
  <si>
    <t>0260400000</t>
  </si>
  <si>
    <t>0260422100</t>
  </si>
  <si>
    <t>Основное мероприятие "Сопровождение диссеминации инновационного опыта педагогических и руководящих работников городского округа"</t>
  </si>
  <si>
    <t>0260600000</t>
  </si>
  <si>
    <t>0260626010</t>
  </si>
  <si>
    <t>Подпрограмма "Обеспечение реализации муниципальной программы"</t>
  </si>
  <si>
    <t>0270000000</t>
  </si>
  <si>
    <t>Основное мероприятие "Обеспечение выполнения муниципальных функций в сфере образования"</t>
  </si>
  <si>
    <t>0270100000</t>
  </si>
  <si>
    <t>0270121120</t>
  </si>
  <si>
    <t>0270200000</t>
  </si>
  <si>
    <t>0270222100</t>
  </si>
  <si>
    <t>0500000000</t>
  </si>
  <si>
    <t>0520000000</t>
  </si>
  <si>
    <t>Основное мероприятие "Осуществление функций администрации Старооскольского городского округа по предоставлению жилых помещений детям-сиротам и детям, оставшимся без попечения родителей, и лицам из их числа по договорам найма специализированных жилых помещений"</t>
  </si>
  <si>
    <t>0520400000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</si>
  <si>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</si>
  <si>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Основное мероприятие "Осуществление функций администрации Старооскольского городского округа по обеспечению жильем молодых семей"</t>
  </si>
  <si>
    <t>0520500000</t>
  </si>
  <si>
    <t xml:space="preserve">Содержание муниципальной собственности </t>
  </si>
  <si>
    <t>0800000000</t>
  </si>
  <si>
    <t xml:space="preserve">Подпрограмма "Развитие системы обеспечения населения информацией по вопросам осуществления местного самоуправления посредством печатных изданий" </t>
  </si>
  <si>
    <t>0810000000</t>
  </si>
  <si>
    <t xml:space="preserve">Подпрограмма "Развитие системы обеспечения населения справочно-аналитической информацией" </t>
  </si>
  <si>
    <t>0820000000</t>
  </si>
  <si>
    <t>0820100000</t>
  </si>
  <si>
    <t>0820163000</t>
  </si>
  <si>
    <t>1400000000</t>
  </si>
  <si>
    <t xml:space="preserve">Подпрограмма "Совершенствование имущественных отношений" </t>
  </si>
  <si>
    <t>1410000000</t>
  </si>
  <si>
    <t>1410100000</t>
  </si>
  <si>
    <t>1410122200</t>
  </si>
  <si>
    <t>Основное мероприятие "Техническая инвентаризация и оценка  объектов недвижимости в целях формирования комплекта документов, необходимых для государственной регистрации права собственности Старооскольского городского округа на объекты недвижимости и принятия их к учету в муниципальную казну Старооскольского городского округа"</t>
  </si>
  <si>
    <t>1410200000</t>
  </si>
  <si>
    <t>1410222200</t>
  </si>
  <si>
    <t>Основное мероприятие "Мероприятия по обеспечению деятельности подведомственных учреждений, в том числе на предоставление субсидий бюджетным учреждениям"</t>
  </si>
  <si>
    <t>1410300000</t>
  </si>
  <si>
    <t>1410322100</t>
  </si>
  <si>
    <t>Основное мероприятие "Формирование оптимального состава имущества Старооскольского городского округа, являющегося источником стабильного дохода бюджета городского округа, поступающего  от  арендных отношений, и невключение его в прогнозный план (программу) приватизации"</t>
  </si>
  <si>
    <t>1410500000</t>
  </si>
  <si>
    <t>1410522200</t>
  </si>
  <si>
    <t>Подпрограмма "Совершенствование земельных отношений"</t>
  </si>
  <si>
    <t>1420000000</t>
  </si>
  <si>
    <t>Основное мероприятие "Предоставление земельных участков на праве аренды или собственности на основании проведения торгов, а также предоставление, изъятие, переоформление земельных участков без проведения торгов"</t>
  </si>
  <si>
    <t>1420100000</t>
  </si>
  <si>
    <t>1420122200</t>
  </si>
  <si>
    <t>Подпрограмма "Развитие лесного хозяйства"</t>
  </si>
  <si>
    <t>Основное мероприятие "Воспроизводство лесов"</t>
  </si>
  <si>
    <t>0600000000</t>
  </si>
  <si>
    <t xml:space="preserve">Подпрограмма "Развитие мер социальной поддержки отдельных категорий граждан" </t>
  </si>
  <si>
    <t>0610000000</t>
  </si>
  <si>
    <t>Основное мероприятие "Предоставление мер социальной поддержки лицам, удостоенным звания "Почетный гражданин Старооскольского городского округа Белгородской области"</t>
  </si>
  <si>
    <t>0610100000</t>
  </si>
  <si>
    <t>Меры социальной поддержки лицам, удостоенным звания "Почетный гражданин Старооскольского городского округа Белгородской области"</t>
  </si>
  <si>
    <t>0610117200</t>
  </si>
  <si>
    <t xml:space="preserve">Услуги по зачислению денежных средств на счета физических лиц  </t>
  </si>
  <si>
    <t>0610126040</t>
  </si>
  <si>
    <t xml:space="preserve"> Основное мероприятие "Выплата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</si>
  <si>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0610200000</t>
  </si>
  <si>
    <t>0610217210</t>
  </si>
  <si>
    <t>1001</t>
  </si>
  <si>
    <t>0610226040</t>
  </si>
  <si>
    <t>0610300000</t>
  </si>
  <si>
    <t xml:space="preserve">Выплата единовременной материальной помощи отдельным категориям граждан </t>
  </si>
  <si>
    <t>0610317220</t>
  </si>
  <si>
    <t xml:space="preserve">Выплата денежного поощрения руководителям органов территориального общественного самоуправления и руководителям органов иных форм осуществления местного самоуправления на территории Старооскольского городского округа </t>
  </si>
  <si>
    <t>0610800000</t>
  </si>
  <si>
    <t>0610817260</t>
  </si>
  <si>
    <t>Основное мероприятие "Социальная поддержка отдельных категорий граждан  в форме оплаты услуг бани"</t>
  </si>
  <si>
    <t>0610900000</t>
  </si>
  <si>
    <t xml:space="preserve">Мероприятия по социальной поддержке отдельных категорий граждан </t>
  </si>
  <si>
    <t>0610926020</t>
  </si>
  <si>
    <t>Основное мероприятие "Предоставление ежемесячной денежной компенсации на оплату жилого помещения и коммунальных услуг отдельным категориям граждан с применением системы персонифицированных социальных счетов"</t>
  </si>
  <si>
    <t>0611000000</t>
  </si>
  <si>
    <t>0611052500</t>
  </si>
  <si>
    <t>Основное мероприятие "Предоставление ежемесячной денежной компенсации расходов по оплате жилищно-коммунальных услуг ветеранам труда"</t>
  </si>
  <si>
    <t>0611100000</t>
  </si>
  <si>
    <t>0611172510</t>
  </si>
  <si>
    <t>Основное мероприятие "Предоставление ежемесячной денежной компенсации расходов по оплате жилищно-коммунальных услуг реабилитированным лицам и лицам, признанным пострадавшими от политических репрессий"</t>
  </si>
  <si>
    <t>0611200000</t>
  </si>
  <si>
    <t>Выплата ежемесячных денежных компенсаций расходов по оплате жилищно-коммунальных услуг реабилитированным лицам и лицам, признанным пострадавшими от политических репрессий</t>
  </si>
  <si>
    <t>0611272520</t>
  </si>
  <si>
    <t>Основное мероприятие "Предоставление ежемесячной денежной компенсации расходов по оплате жилищно-коммунальных услуг многодетным семьям"</t>
  </si>
  <si>
    <t>0611300000</t>
  </si>
  <si>
    <t>Выплата ежемесячных денежных компенсаций расходов по оплате жилищно-коммунальных услуг многодетным семьям</t>
  </si>
  <si>
    <t>0611372530</t>
  </si>
  <si>
    <t>Основное мероприятие "Предоставление ежемесячной денежной компенсации расходов по оплате жилищно-коммунальных услуг иным категориям"</t>
  </si>
  <si>
    <t>0611400000</t>
  </si>
  <si>
    <t>0611472540</t>
  </si>
  <si>
    <t>0611500000</t>
  </si>
  <si>
    <t>0611571510</t>
  </si>
  <si>
    <t>Основное мероприятие "Предоставление ежемесячной денежной выплаты отдельным категориям граждан (ветеранам труда, ветеранам военной службы)"</t>
  </si>
  <si>
    <t>0611700000</t>
  </si>
  <si>
    <t>Оплата ежемесячных денежных выплат ветеранам труда, ветеранам военной службы</t>
  </si>
  <si>
    <t>0611772410</t>
  </si>
  <si>
    <t>Основное мероприятие "Предоставление ежемесячной денежной выплаты отдельным категориям граждан (труженикам тыла)"</t>
  </si>
  <si>
    <t>0611800000</t>
  </si>
  <si>
    <t>Оплата ежемесячных денежных выплат труженикам тыла</t>
  </si>
  <si>
    <t>0611872420</t>
  </si>
  <si>
    <t>Основное мероприятие "Предоставление ежемесячной денежной выплаты отдельным категориям граждан (реабилитированным лицам)"</t>
  </si>
  <si>
    <t>0611900000</t>
  </si>
  <si>
    <t xml:space="preserve">Оплата ежемесячных денежных выплат реабилитированным лицам </t>
  </si>
  <si>
    <t>0611972430</t>
  </si>
  <si>
    <t>Основное мероприятие "Предоставление ежемесячной денежной выплаты отдельным категориям граждан (лицам, признанным пострадавшими от политических репрессий)"</t>
  </si>
  <si>
    <t>0612000000</t>
  </si>
  <si>
    <t>0612072440</t>
  </si>
  <si>
    <t>0612100000</t>
  </si>
  <si>
    <t>0612172450</t>
  </si>
  <si>
    <t>Основное мероприятие "Предоставление ежемесячного пособия на ребенка гражданам, имеющим детей"</t>
  </si>
  <si>
    <t>0612200000</t>
  </si>
  <si>
    <t>0612272850</t>
  </si>
  <si>
    <t>0612300000</t>
  </si>
  <si>
    <t>0612372360</t>
  </si>
  <si>
    <t>0613000000</t>
  </si>
  <si>
    <t xml:space="preserve">Организация предоставления социального пособия на погребение </t>
  </si>
  <si>
    <t>0613071270</t>
  </si>
  <si>
    <t>0613072620</t>
  </si>
  <si>
    <t>Основное мероприятие "Выплата пособия лицам, которым присвоено звание "Почетный гражданин Белгородской области"</t>
  </si>
  <si>
    <t>0613100000</t>
  </si>
  <si>
    <t>Выплата пособия лицам, которым присвоено звание "Почетный гражданин Белгородской области"</t>
  </si>
  <si>
    <t>0613172350</t>
  </si>
  <si>
    <t>0613200000</t>
  </si>
  <si>
    <t>0613272370</t>
  </si>
  <si>
    <t>Основное мероприятие "Выплата единовременного пособия и пособия на основе социального контракта малоимущим гражданам и гражданам, оказавшимся в трудной жизненной ситуации"</t>
  </si>
  <si>
    <t>0613300000</t>
  </si>
  <si>
    <t>Обеспечение равной доступности услуг общественного транспорта на территории Белгородской области для отдельных категорий граждан, оказание мер социальной поддержки которым относится к ведению Российской Федерации и субъектов Российской Федерации</t>
  </si>
  <si>
    <t>Основное мероприятие "Меры социальной защиты семей, родивших третьего и последующих детей по предоставлению материнского (семейного) капитала"</t>
  </si>
  <si>
    <t>0613500000</t>
  </si>
  <si>
    <t xml:space="preserve">Осуществление дополнительных мер социальной защиты семей, родивших третьего и последующих детей, по предоставлению материнского (семейного) капитала </t>
  </si>
  <si>
    <t>0613573000</t>
  </si>
  <si>
    <t xml:space="preserve">Подпрограмма "Модернизация и развитие социального обслуживания населения" </t>
  </si>
  <si>
    <t>0620000000</t>
  </si>
  <si>
    <t>Основное мероприятие "Организация работы по заключению договоров  пожизненного содержания с иждивением в Старооскольском городском округе"</t>
  </si>
  <si>
    <t>0620100000</t>
  </si>
  <si>
    <t>1002</t>
  </si>
  <si>
    <t>0620126020</t>
  </si>
  <si>
    <t>0620117270</t>
  </si>
  <si>
    <t xml:space="preserve">Услуги по зачислению денежных средств на счета физических лиц </t>
  </si>
  <si>
    <t>0620126040</t>
  </si>
  <si>
    <t>Основное мероприятие "Социальное обслуживание населения"</t>
  </si>
  <si>
    <t>0620200000</t>
  </si>
  <si>
    <t xml:space="preserve">Осуществление полномочий по обеспечению права граждан на социальное обслуживание </t>
  </si>
  <si>
    <t>0620271590</t>
  </si>
  <si>
    <t>0620400000</t>
  </si>
  <si>
    <t>0620426010</t>
  </si>
  <si>
    <t xml:space="preserve">Подпрограмма "Социальная поддержка семьи и детей" </t>
  </si>
  <si>
    <t>0630000000</t>
  </si>
  <si>
    <t>0630100000</t>
  </si>
  <si>
    <t xml:space="preserve">Выплаты многодетным семьям </t>
  </si>
  <si>
    <t>0630117280</t>
  </si>
  <si>
    <t>0630126040</t>
  </si>
  <si>
    <t>Основное мероприятие "Вручение удостоверений многодетным семьям"</t>
  </si>
  <si>
    <t>0630300000</t>
  </si>
  <si>
    <t>0630326020</t>
  </si>
  <si>
    <t>0630400000</t>
  </si>
  <si>
    <t>0630417280</t>
  </si>
  <si>
    <t>0630426040</t>
  </si>
  <si>
    <t>0630500000</t>
  </si>
  <si>
    <t>0630517280</t>
  </si>
  <si>
    <t>0630526040</t>
  </si>
  <si>
    <t>0631000000</t>
  </si>
  <si>
    <t>0631072880</t>
  </si>
  <si>
    <t>0631100000</t>
  </si>
  <si>
    <t>0631172880</t>
  </si>
  <si>
    <t>0631200000</t>
  </si>
  <si>
    <t>0631272880</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</si>
  <si>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(многодетные семьи)"</t>
  </si>
  <si>
    <t>0631300000</t>
  </si>
  <si>
    <t>0631372880</t>
  </si>
  <si>
    <t>Основное мероприятие "Проведение социально- значимых мероприятий с детьми и семьями"</t>
  </si>
  <si>
    <t>0631500000</t>
  </si>
  <si>
    <t>0631526010</t>
  </si>
  <si>
    <t>Основное мероприятие "Оплата за коммунальные услуги, ремонт и содержание жилых помещений, закрепленных за детьми-сиротами и детьми, оставшимися без попечения родителей"</t>
  </si>
  <si>
    <t>Основное мероприятие  "Выплата ежемесячного пособия опекуну (попечителю) либо одному из приемных родителей или родителей-воспитателей на содержание каждого из детей-сирот и детей, оставшихся без попечения родителей"</t>
  </si>
  <si>
    <t>0632100000</t>
  </si>
  <si>
    <t>0632172870</t>
  </si>
  <si>
    <t>Основное мероприятие  "Выплата вознаграждения, причитающегося приемным родителям на каждого ребенка, взятого на воспитание в семью"</t>
  </si>
  <si>
    <t>0632200000</t>
  </si>
  <si>
    <t>Основное мероприятие  "Осуществление мер по социальной защите граждан, являющихся усыновителями, в виде пособий"</t>
  </si>
  <si>
    <t>0632300000</t>
  </si>
  <si>
    <t>0632372860</t>
  </si>
  <si>
    <t>0632400000</t>
  </si>
  <si>
    <t xml:space="preserve">Подпрограмма  "Мероприятия по обеспечению доступной среды" </t>
  </si>
  <si>
    <t>0640000000</t>
  </si>
  <si>
    <t>0640200000</t>
  </si>
  <si>
    <t>0640222100</t>
  </si>
  <si>
    <t>Основное мероприятие "Обеспечение перевозки слабослышащих и глухих детей, проживающих на территории Старооскольского городского округа, в специализированные (коррекционные) школы - интернаты"</t>
  </si>
  <si>
    <t>0640400000</t>
  </si>
  <si>
    <t>Основное мероприятие "Проведение культурно-массовых и спортивных мероприятий с инвалидами"</t>
  </si>
  <si>
    <t>0640600000</t>
  </si>
  <si>
    <t>0640626010</t>
  </si>
  <si>
    <t xml:space="preserve">Подпрограмма "Поддержка социально ориентированных некоммерческих организаций" </t>
  </si>
  <si>
    <t>0650000000</t>
  </si>
  <si>
    <t>Основное мероприятие  "Финансовая поддержка СОНКО, участвующих в реализации социально-значимых мероприятий на территории Старооскольского городского округа"</t>
  </si>
  <si>
    <t>0650100000</t>
  </si>
  <si>
    <t>0650163000</t>
  </si>
  <si>
    <t>0660000000</t>
  </si>
  <si>
    <t xml:space="preserve">Основное мероприятие "Обеспечение выполнения переданных полномочий  администрацией городского округа  по организации предоставления дополнительных мер социальной  поддержки и социальной помощи  отдельным категориям граждан" </t>
  </si>
  <si>
    <t>0660100000</t>
  </si>
  <si>
    <t>0660121120</t>
  </si>
  <si>
    <t>Основное мероприятие "Обеспечение выполнения переданных полномочий  администрацией городского округа  по  предоставлению дополнительных мер социальной  поддержки и социальной помощи  отдельным категориям граждан"</t>
  </si>
  <si>
    <t>0660200000</t>
  </si>
  <si>
    <t>0660222100</t>
  </si>
  <si>
    <t>Основное мероприятие "Организация  предоставления отдельных мер социальной защиты населения"</t>
  </si>
  <si>
    <t>0660300000</t>
  </si>
  <si>
    <t>0660371230</t>
  </si>
  <si>
    <t>Основное мероприятие "Осуществление деятельности по опеке и попечительству в отношении несовершеннолетних и лиц из числа детей - сирот и детей, оставшихся без попечения родителей"</t>
  </si>
  <si>
    <t>0660400000</t>
  </si>
  <si>
    <t>0660471240</t>
  </si>
  <si>
    <t>0660500000</t>
  </si>
  <si>
    <t>Осуществление деятельности по опеке и попечительству в отношении совершеннолетних лиц</t>
  </si>
  <si>
    <t>0660571250</t>
  </si>
  <si>
    <t>Основное мероприятие  "Организация предоставления ежемесячных денежных компенсаций расходов по оплате жилищно-коммунальных услуг"</t>
  </si>
  <si>
    <t>0660600000</t>
  </si>
  <si>
    <t>0660671260</t>
  </si>
  <si>
    <t>Основное мероприятие  "Организация  финансового обеспечения  выполнения  переданных полномочий"</t>
  </si>
  <si>
    <t>0660700000</t>
  </si>
  <si>
    <t>0660771590</t>
  </si>
  <si>
    <t>Основное мероприятие "Проведение турнира городов России по дзюдо среди юношей и девушек под девизом "Дзюдо против наркотиков"</t>
  </si>
  <si>
    <t>Основное мероприятие "Обеспечение деятельности муниципальных музеев и Старооскольского зоопарка"</t>
  </si>
  <si>
    <t>Основное мероприятие "Обеспечение деятельности (оказание услуг) библиотек Старооскольской ЦБС"</t>
  </si>
  <si>
    <t>Основное мероприятие "Реализация учреждениями общественно-значимых мероприятий, направленных на создание комфортных условий предоставления культурных услуг населению и развитие народного творчества"</t>
  </si>
  <si>
    <t>Основное мероприятие "Обеспечение деятельности (оказание услуг) Старооскольского театра"</t>
  </si>
  <si>
    <t>Основное мероприятие "Выявление и создание условий развития талантливой молодежи, использование продуктов ее инновационной деятельности"</t>
  </si>
  <si>
    <t>Основное мероприятие "Оснащение жилых помещений муниципального жилищного фонда индивидуальными приборами учета потребления коммунальных ресурсов"</t>
  </si>
  <si>
    <t>1210400000</t>
  </si>
  <si>
    <t>1210424200</t>
  </si>
  <si>
    <t>Основное мероприятие "Подготовка работников (профессиональное образование и профессиональное обучение) и дополнительное профессиональное образование"</t>
  </si>
  <si>
    <t>1500000000</t>
  </si>
  <si>
    <t>1500100000</t>
  </si>
  <si>
    <t>1500121220</t>
  </si>
  <si>
    <t xml:space="preserve">Предоставление дополнительной выплаты спортсменам из малоимущих семей </t>
  </si>
  <si>
    <t>Основное мероприятие "Содержание муниципального имущества"</t>
  </si>
  <si>
    <t>1410800000</t>
  </si>
  <si>
    <t>0314</t>
  </si>
  <si>
    <t>0310</t>
  </si>
  <si>
    <t>Подпрограмма "Развитие инженерной инфраструктуры"</t>
  </si>
  <si>
    <t>1240000000</t>
  </si>
  <si>
    <t>0502</t>
  </si>
  <si>
    <t>Расходы на содержание Контрольно-счетной палаты муниципального образования</t>
  </si>
  <si>
    <t xml:space="preserve">Расходы на выплаты по оплате труда председателя Контрольно-счетной палаты муниципального образования и его заместителей </t>
  </si>
  <si>
    <t>Основное мероприятие "Обеспечение деятельности (оказание услуг) подведомственных муниципальных учреждений"</t>
  </si>
  <si>
    <t>0120300000</t>
  </si>
  <si>
    <t>0120326010</t>
  </si>
  <si>
    <t>1610121120</t>
  </si>
  <si>
    <t>0110900000</t>
  </si>
  <si>
    <t>0110926010</t>
  </si>
  <si>
    <t>0610326040</t>
  </si>
  <si>
    <t>0220300000</t>
  </si>
  <si>
    <t>1102</t>
  </si>
  <si>
    <t>Содержание муниципальной собственности</t>
  </si>
  <si>
    <t>1410822200</t>
  </si>
  <si>
    <t>1500121420</t>
  </si>
  <si>
    <t>1500121120</t>
  </si>
  <si>
    <t>0703</t>
  </si>
  <si>
    <t>Основное мероприятие "Выплаты гражданам, заключившим договор о целевом обучении"</t>
  </si>
  <si>
    <t>Дополнительные выплаты гражданам, предоставляемые за счет средств бюджета Старооскольского городского округа</t>
  </si>
  <si>
    <t>0270300000</t>
  </si>
  <si>
    <t>0270317130</t>
  </si>
  <si>
    <t>0120222100</t>
  </si>
  <si>
    <t>Основное мероприятие "Предоставление ежемесячной денежной компенсации расходов на уплату взноса на капитальный ремонт общего имущества в многоквартирном доме лицам, достигшим возраста семидесяти и восьмидесяти лет"</t>
  </si>
  <si>
    <t>0614000000</t>
  </si>
  <si>
    <t>Основное мероприятие "Разработка и подготовка выпуска печатной продукции по безопасности в молодежной среде"</t>
  </si>
  <si>
    <t>Раз-дел, под-раз-дел</t>
  </si>
  <si>
    <t>Ежемесячные денежные выплаты гражданам, заключившим договоры пожизненного содержания с иждивением в Старооскольском городском округе</t>
  </si>
  <si>
    <t>2</t>
  </si>
  <si>
    <t>3</t>
  </si>
  <si>
    <t>4</t>
  </si>
  <si>
    <t>6</t>
  </si>
  <si>
    <t>0810500000</t>
  </si>
  <si>
    <t>0810522100</t>
  </si>
  <si>
    <r>
      <t>Основное мероприятие "Обеспечение деятельности МАУ</t>
    </r>
    <r>
      <rPr>
        <b/>
        <sz val="13"/>
        <rFont val="Calibri"/>
        <family val="2"/>
        <charset val="204"/>
      </rPr>
      <t> </t>
    </r>
    <r>
      <rPr>
        <b/>
        <sz val="13"/>
        <rFont val="Times New Roman"/>
        <family val="1"/>
        <charset val="204"/>
      </rPr>
      <t>"Издательский дом "Оскольский край"</t>
    </r>
  </si>
  <si>
    <t>Сумма на 2020 год</t>
  </si>
  <si>
    <t>Местный бюджет 2020</t>
  </si>
  <si>
    <t>Областной бюджет 2020</t>
  </si>
  <si>
    <t>1700000000</t>
  </si>
  <si>
    <t>1710000000</t>
  </si>
  <si>
    <t>Основное мероприятие "Организация мероприятий, относящихся к безопасности дорожного движения, содержание элементов обустройства автомобильных дорог"</t>
  </si>
  <si>
    <t>Основное мероприятие "Выполнение муниципальным образованием  Старооскольским городским округом, как собственником жилых и нежилых помещений в многоквартирных домах, обязательств по уплате взносов на капитальный ремонт"</t>
  </si>
  <si>
    <t>Содержание дорожного хозяйства</t>
  </si>
  <si>
    <t>1330225200</t>
  </si>
  <si>
    <t>0910000000</t>
  </si>
  <si>
    <t>Основное мероприятие "Субсидирование части затрат на рекламу"</t>
  </si>
  <si>
    <t>0910300000</t>
  </si>
  <si>
    <t>0910363000</t>
  </si>
  <si>
    <t>Основное мероприятие "Субсидирование части расходов на уплату арендных платежей"</t>
  </si>
  <si>
    <t>0910400000</t>
  </si>
  <si>
    <t>0910463000</t>
  </si>
  <si>
    <t>9990051200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</si>
  <si>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</si>
  <si>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</si>
  <si>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06140R4620</t>
  </si>
  <si>
    <t>Основное мероприятие "Единовременная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</si>
  <si>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</si>
  <si>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0614200000</t>
  </si>
  <si>
    <t>0614217310</t>
  </si>
  <si>
    <t>Меры социальной защиты отдельных категорий работников учреждений, занятых в секторе социального обслуживания, проживающих и (или) работающих в сельской местности</t>
  </si>
  <si>
    <t>0620271690</t>
  </si>
  <si>
    <t>Подпрограмма "Развитие спортивной инфраструктуры"</t>
  </si>
  <si>
    <t>Основное мероприятие "Капитальный ремонт и реконструкция объектов физической культуры и спорта"</t>
  </si>
  <si>
    <t>0720000000</t>
  </si>
  <si>
    <t>0720200000</t>
  </si>
  <si>
    <t>Предоставление мер социальной поддержки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t>
  </si>
  <si>
    <t>Основное мероприятие "Поощрение народных дружинников, принимающих в составе народных дружин участие в охране общественного порядка на территории Старооскольского городского округа"</t>
  </si>
  <si>
    <t>0150000000</t>
  </si>
  <si>
    <t>Компенсация отдельным категориям граждан оплаты взноса на капитальный ремонт общего имущества в многоквартирном доме</t>
  </si>
  <si>
    <t>Оплата жилищно-коммунальных услуг отдельным категориям граждан</t>
  </si>
  <si>
    <t>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t>
  </si>
  <si>
    <t>0220372120</t>
  </si>
  <si>
    <t>1320100000</t>
  </si>
  <si>
    <t>1320163000</t>
  </si>
  <si>
    <t>1320173820</t>
  </si>
  <si>
    <t>Компенсация стоимости проезда детям-инвалидам с нарушением слуха и лицам, их сопровождающим, к месту учебы и обратно</t>
  </si>
  <si>
    <t>0640417320</t>
  </si>
  <si>
    <t>0632272890</t>
  </si>
  <si>
    <t>Основное мероприятие "Предоставление субсидий юридическим лицам и индивидуальным предпринимателям в целях возмещения недополученных доходов в связи с осуществлением перевозки льготной категории граждан"</t>
  </si>
  <si>
    <t>05205L4970</t>
  </si>
  <si>
    <t>Основное мероприятие "Организация и содержание мест захоронения (кладбищ)"</t>
  </si>
  <si>
    <t>02105S3010</t>
  </si>
  <si>
    <t>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</si>
  <si>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Основное мероприятие "Выплата единовременной материальной помощи отдельным категориям граждан (вдовам (вдовцам), не вступившим в повторный брак, а также  несовершеннолетним детям и детям, обучающимся на очной форме обучения до достижения ими возраста 23 лет, погибших (умерших) участников ликвидации последствий катастрофы на Чернобыльской АЭС; вдовам (вдовцам) погибших (умерших) ветеранов подразделений особого риска, не вступившим в повторный брак; инвалидам боевых действий, вдовам и родителям погибших (умерших) участников боевых действий). Выплата ежегодной материальной помощи матросам и солдатам, призванным с территории Старооскольского городского округа, особо отличившимся при исполнении обязанностей военной службы по призыву"</t>
  </si>
  <si>
    <t>Основное мероприятие "Предоставление ежегодной выплаты многодетным семьям, в составе которых пять и более детей, на покупку комплекта школьной одежды и спортивной формы"</t>
  </si>
  <si>
    <t>Основное мероприятие "Приобретение и распространение среди дошкольников и учащихся общеобразовательных организаций световозвращающих элементов для ношения на верхней одежде в темное время суток"</t>
  </si>
  <si>
    <t>Основное мероприятие "Выплаты компенсации части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</si>
  <si>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Основное мероприятие "Строительство, реконструкция, капитальный ремонт дошкольных образовательных организаций"</t>
  </si>
  <si>
    <t>Основное мероприятие "Обеспечение деятельности (оказание услуг) муниципальных дошкольных образовательных организаций Старооскольского городского округа"</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</si>
  <si>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муниципальных дошкольных образовательных организаций, проживающих и работающих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</si>
  <si>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"Строительство, реконструкция и капитальный ремонт общеобразовательных организаций городского округа"</t>
  </si>
  <si>
    <t>Основное мероприятие "Возмещение части затрат в связи с предоставлением учителям общеобразовательных организаций ипотечного кредита"</t>
  </si>
  <si>
    <t>Возмещение молодым учителям общеобразовательных организаций Старооскольского городского округа разницы в процентных ставках по ипотечному кредиту в рамках проекта "Ипотека для молодых учителей общеобразовательных учреждений Белгородской области"</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</si>
  <si>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(библиотекарей и медицинских работников)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</si>
  <si>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образования"</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</si>
  <si>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культуры"</t>
  </si>
  <si>
    <t>Основное мероприятие "Совершенствование финансово-экономических условий организаций дополнительного образования"</t>
  </si>
  <si>
    <t>Основное мероприятие "Обеспечение медико-социального сопровождения обучающихся и воспитанников организаций общего, дошкольного и дополнительного образования"</t>
  </si>
  <si>
    <t>Основное мероприятие "Возмещение  расходов, связанных с предоставлением мер социальной поддержки педагогическим работникам муниципальных  организаций дополнительного образования, подведомственных управлению культуры,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</si>
  <si>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"Обеспечение условий для организации и проведения в соответствии с действующим законодательством государственной итоговой аттестации выпускников общеобразовательных организаций городского округа"</t>
  </si>
  <si>
    <t>Основное мероприятие "Организация отдыха и оздоровления детей в лагерях с дневным пребыванием детей, организованных на базе общеобразовательных организаций"</t>
  </si>
  <si>
    <t>Основное мероприятие "Предоставление услуг финансово-экономического сервиса и хозяйственного обслуживания организаций сферы образования городского округа"</t>
  </si>
  <si>
    <t>Основное мероприятие "Предоставление ежегодной выплаты к началу учебного года на детей-учащихся общеобразовательных организаций из многодетных малоимущих семей и многодетных неполных семей на приобретение школьно-письменных принадлежностей"</t>
  </si>
  <si>
    <t>Основное мероприятие "Обеспечение бесплатного проезда детей из многодетных семей, обучающихся в общеобразовательных организациях Белгородской области"</t>
  </si>
  <si>
    <t>Основное мероприятие "Бесплатное обеспечение школьной формой детей из многодетных семей-учащихся первых классов общеобразовательных организаций Белгородской области"</t>
  </si>
  <si>
    <t>Основное мероприятие "Льготное питание детей из многодетных семей, обучающихся в общеобразовательных организациях Белгородской области"</t>
  </si>
  <si>
    <t>Реализация мероприятий по обеспечению жильем молодых семей</t>
  </si>
  <si>
    <t>Сумма на 2021 год</t>
  </si>
  <si>
    <t>Местный бюджет 2021</t>
  </si>
  <si>
    <t>Областной бюджет 2021</t>
  </si>
  <si>
    <t>0640426040</t>
  </si>
  <si>
    <t>Муниципальная программа "Обеспечение безопасности жизнедеятельности населения Старооскольского городского округа"</t>
  </si>
  <si>
    <t xml:space="preserve">Муниципальная программа "Развитие образования Старооскольского городского округа" </t>
  </si>
  <si>
    <t>Муниципальная программа "Молодость Белгородчины на территории Старооскольского городского округа"</t>
  </si>
  <si>
    <t>Муниципальная программа "Развитие культуры и искусства Старооскольского городского округа"</t>
  </si>
  <si>
    <t xml:space="preserve">Муниципальная программа "Обеспечение населения Старооскольского городского округа жильем" </t>
  </si>
  <si>
    <t xml:space="preserve">Муниципальная программа "Социальная поддержка граждан в Старооскольском городском округе" </t>
  </si>
  <si>
    <t>Муниципальная программа "Развитие физической культуры и спорта в Старооскольском городском округе"</t>
  </si>
  <si>
    <t>Муниципальная программа "Развитие системы обеспечения жителей Старооскольского городского округа информацией по вопросам осуществления местного самоуправления"</t>
  </si>
  <si>
    <t>Муниципальная программа "Развитие экономического потенциала, формирование благоприятного предпринимательского климата и содействие занятости населения в Старооскольском городском округе"</t>
  </si>
  <si>
    <t>Муниципальная программа "Развитие сельского хозяйства и рыбоводства в Старооскольском городском округе"</t>
  </si>
  <si>
    <t xml:space="preserve"> Муниципальная программа "Развитие системы жизнеобеспечения Старооскольского городского округа" </t>
  </si>
  <si>
    <t>Муниципальная программа "Содержание дорожного хозяйства, организация транспортного обслуживания населения Старооскольского городского округа"</t>
  </si>
  <si>
    <t>Муниципальная программа "Совершенствование имущественно-земельных отношений и лесного хозяйства в Старооскольском городском округе"</t>
  </si>
  <si>
    <t>Муниципальная программа "Формирование и развитие системы муниципальной кадровой политики в Старооскольском городском округе"</t>
  </si>
  <si>
    <t>Муниципальная программа "Развитие деятельности по государственной регистрации актов гражданского состояния в Старооскольском городском округе"</t>
  </si>
  <si>
    <t>Муниципальная программа "Формирование современной городской среды на территории Старооскольского городского округа"</t>
  </si>
  <si>
    <t xml:space="preserve">Подпрограмма  "Профилактика немедицинского потребления наркотических средств и психотропных веществ на территории Старооскольского городского округа" </t>
  </si>
  <si>
    <t xml:space="preserve">Подпрограмма "Профилактика правонарушений и обеспечение безопасности дорожного движения на территории Старооскольского городского округа" </t>
  </si>
  <si>
    <t xml:space="preserve">Подпрограмма "Защита населения и территорий от чрезвычайных ситуаций, обеспечение пожарной безопасности и безопасности людей на водных объектах на территории Старооскольского городского округа" </t>
  </si>
  <si>
    <t xml:space="preserve">Подпрограмма "Профилактика безнадзорности и правонарушений несовершеннолетних и защита их прав на территории Старооскольского городского округа" </t>
  </si>
  <si>
    <t>Подпрограмма  "Социализация и самореализация молодых людей Старооскольского городского округа"</t>
  </si>
  <si>
    <t>Подпрограмма  "Патриотическое воспитание граждан"</t>
  </si>
  <si>
    <t>Подпрограмма  "Обеспечение реализации муниципальной программы "Молодость  Белгородчины на территории Старооскольского городского округа"</t>
  </si>
  <si>
    <t xml:space="preserve">Подпрограмма "Обеспечение реализации муниципальной программы "Социальная поддержка граждан в Старооскольском городском округе" </t>
  </si>
  <si>
    <t xml:space="preserve">Подпрограмма "Обеспечение реализации муниципальной программы "Развитие физической культуры и спорта в Старооскольском городском округе" </t>
  </si>
  <si>
    <t>Подпрограмма "Развитие и поддержка малого и среднего предпринимательства Старооскольского городского округа"</t>
  </si>
  <si>
    <t xml:space="preserve">Подпрограмма "Содействие занятости населения Старооскольского городского округа" </t>
  </si>
  <si>
    <t xml:space="preserve">Подпрограмма "Улучшение условий и охраны труда в Старооскольском городском округе" </t>
  </si>
  <si>
    <t xml:space="preserve">Подпрограмма "Капитальный ремонт многоквартирных домов Старооскольского городского округа" </t>
  </si>
  <si>
    <t xml:space="preserve">Подпрограмма "Улучшение среды обитания населения Старооскольского городского округа" </t>
  </si>
  <si>
    <t>Подпрограмма "Обеспечение реализации муниципальной программы "Развитие системы жизнеобеспечения Старооскольского городского округа"</t>
  </si>
  <si>
    <t xml:space="preserve"> Подпрограмма "Содержание дорожного хозяйства" </t>
  </si>
  <si>
    <t xml:space="preserve">Подпрограмма "Организация транспортного обслуживания населения Старооскольского городского округа" </t>
  </si>
  <si>
    <t>Подпрограмма "Обеспечение реализации муниципальной программы "Содержание дорожного хозяйства, организация транспортного обслуживания населения Старооскольского городского округа"</t>
  </si>
  <si>
    <t>Основное мероприятие "Оплата проезда педагогическим работникам к месту работы и обратно, проживающим в городе и работающим в муниципальных организациях дополнительного образования сельских территорий, подведомственных управлению культуры"</t>
  </si>
  <si>
    <t>0230900000</t>
  </si>
  <si>
    <t>Основное мероприятие "Материальное поощрение и социальная поддержка учащихся муниципальных организаций дополнительного образования, подведомственных управлению культуры"</t>
  </si>
  <si>
    <t xml:space="preserve">Стипендии главы администрации Старооскольского городского округа учащимся муниципальных организаций дополнительного образования </t>
  </si>
  <si>
    <t>0230800000</t>
  </si>
  <si>
    <t>0230817040</t>
  </si>
  <si>
    <t>Основное мероприятие "Личное страхование народных дружинников на период их участия в проводимых органами внутренних дел (полицией) и иными правоохранительными органами мероприятиях по охране общественного порядка"</t>
  </si>
  <si>
    <t>0120500000</t>
  </si>
  <si>
    <t>0120526010</t>
  </si>
  <si>
    <t>Основное мероприятие "Проведение ежегодного конкурса на звание "Лучший участковый уполномоченный полиции Старооскольского городского округа"</t>
  </si>
  <si>
    <t>0120600000</t>
  </si>
  <si>
    <t>0120626010</t>
  </si>
  <si>
    <t>0930000000</t>
  </si>
  <si>
    <t>Основное мероприятие "Участие в областных и региональных форумах, выставках, ярмарках, фестивалях, способствующих развитию туризма, продвижению сувенирной продукции местных производителей"</t>
  </si>
  <si>
    <t>0930600000</t>
  </si>
  <si>
    <t>0930626010</t>
  </si>
  <si>
    <t>Основное мероприятие "Организация и проведение Дней охраны труда, конкурсов по вопросам охраны труда среди хозяйствующих субъектов городского округа за счет бюджета городского округа"</t>
  </si>
  <si>
    <t>0950500000</t>
  </si>
  <si>
    <t>0950526010</t>
  </si>
  <si>
    <t>Подпрограмма "Устойчивое развитие сельских территорий"</t>
  </si>
  <si>
    <t>1030000000</t>
  </si>
  <si>
    <t>Основное мероприятие "Организация конкурсов, информационно-просветительских и иных мероприятий, направленных на создание условий для самореализации и вовлечения сельского населения в активную социальную жизнь"</t>
  </si>
  <si>
    <t>1030200000</t>
  </si>
  <si>
    <t>1030226010</t>
  </si>
  <si>
    <t>0250463000</t>
  </si>
  <si>
    <t>Основное мероприятие "Проведение конкурса "Самопрезентации" среди активистов Кибердружины Старооскольского городского округа"</t>
  </si>
  <si>
    <t>Основное мероприятие "Проведение акций "Мир без терроризма", "Молодежь против террора", "День солидарности в борьбе с терроризмом" и т.д. Привлечение информационных и рекламных агентств к проведению профилактических акций"</t>
  </si>
  <si>
    <t>0150300000</t>
  </si>
  <si>
    <t>0150326010</t>
  </si>
  <si>
    <t>0150400000</t>
  </si>
  <si>
    <t>0150426010</t>
  </si>
  <si>
    <t>Подпрограмма "Профилактика терроризма и экстремизма, минимизация и (или) ликвидация последствий их проявлений на территории Старооскольского городского округа"</t>
  </si>
  <si>
    <t>Основное мероприятие "Предоставление субсидий на оплату жилого помещения и коммунальных услуг"</t>
  </si>
  <si>
    <t>Основное мероприятие "Осуществление деятельности по опеке и попечительству в отношении совершеннолетних лиц"</t>
  </si>
  <si>
    <t>Муниципальная программа "Развитие общественного самоуправления на территории Старооскольского городского округа"</t>
  </si>
  <si>
    <t>1100000000</t>
  </si>
  <si>
    <t>Подпрограмма "Развитие форм общественного самоуправления на территории Старооскольского городского округа"</t>
  </si>
  <si>
    <t>1120000000</t>
  </si>
  <si>
    <t>Основное мероприятие "Участие органов общественного самоуправления в конкурсах, грантах с выплатой денежных вознаграждений победителям"</t>
  </si>
  <si>
    <t>1120500000</t>
  </si>
  <si>
    <t>1120526010</t>
  </si>
  <si>
    <t>Основное мероприятие "Разработка и техническая поддержка сайта в сети Интернет для всех форм общественного самоуправления"</t>
  </si>
  <si>
    <t>1120700000</t>
  </si>
  <si>
    <t>1120726010</t>
  </si>
  <si>
    <t>Основное мероприятие "Разработка и изготовление информационных материалов (брошюр, буклетов, листовок) о деятельности общественного самоуправления на территории городского округа"</t>
  </si>
  <si>
    <t>1120800000</t>
  </si>
  <si>
    <t>1120826010</t>
  </si>
  <si>
    <t>Основное мероприятие "Проведение работ по постановке на кадастровый учет границ Старооскольского городского округа"</t>
  </si>
  <si>
    <t>1420200000</t>
  </si>
  <si>
    <t>Подпрограмма "Организационное оформление системы общественного самоуправления"</t>
  </si>
  <si>
    <t>Основное мероприятие "Выплата денежного поощрения руководителям органов ТОС и руководителям органов иных форм осуществления общественного самоуправления на территории Старооскольского городского округа"</t>
  </si>
  <si>
    <t>1110000000</t>
  </si>
  <si>
    <t>1110200000</t>
  </si>
  <si>
    <t>1110226040</t>
  </si>
  <si>
    <t>1110217240</t>
  </si>
  <si>
    <t>Содержание ребенка в семье опекуна, приемной семье, семейном детском доме</t>
  </si>
  <si>
    <t>Вознаграждение, причитающееся приемному родителю</t>
  </si>
  <si>
    <t>Основное мероприятие "Вовлечение  граждан пожилого возраста в мероприятия социокультурной реабилитации, способствующие продлению активного долголетия"</t>
  </si>
  <si>
    <t xml:space="preserve">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 </t>
  </si>
  <si>
    <t>Основное мероприятие "Проведение капитального строительства и капитального ремонта культурно-досуговых учреждений, приобретение объектов недвижимого имущества"</t>
  </si>
  <si>
    <t>0430200000</t>
  </si>
  <si>
    <t>02203S2120</t>
  </si>
  <si>
    <t>0520470820</t>
  </si>
  <si>
    <t>Подпрограмма  "Развитие добровольческого (волонтерского) движения на территории Старооскольского городского округа"</t>
  </si>
  <si>
    <t>0340000000</t>
  </si>
  <si>
    <t>0340100000</t>
  </si>
  <si>
    <t>0340126010</t>
  </si>
  <si>
    <t>Основное мероприятие "Проект "Дорожная сеть"</t>
  </si>
  <si>
    <t>133R100000</t>
  </si>
  <si>
    <t>171F200000</t>
  </si>
  <si>
    <t>171F255550</t>
  </si>
  <si>
    <t>Основное мероприятие "Федеральный проект "Формирование комфортной городской среды"</t>
  </si>
  <si>
    <t>Реализация программ формирования современной городской среды</t>
  </si>
  <si>
    <t>0720272120</t>
  </si>
  <si>
    <t>07202S2120</t>
  </si>
  <si>
    <t>Субсидии учреждениям (организациям), за исключением государственных (муниципальных) бюджетных и автономных учреждений (организаций)</t>
  </si>
  <si>
    <t>Основное мероприятие   "Организация мероприятий, направленных на развитие молодежного добровольческого (волонтерского) движения"</t>
  </si>
  <si>
    <t>Основное мероприятие "Проведение открытого конкурса на право получения свидетельств об осуществлении перевозок по муниципальным маршрутам регулярных перевозок по нерегулируемым тарифам на территории Старооскольского городского округа"</t>
  </si>
  <si>
    <t>1320300000</t>
  </si>
  <si>
    <t>1320326010</t>
  </si>
  <si>
    <t>Подпрограмма "Обеспечение жильем отдельных категорий граждан Старооскольского городского округа"</t>
  </si>
  <si>
    <t>0304</t>
  </si>
  <si>
    <t>Основное мероприятие "Обеспечение государственных гарантий реализации прав граждан на получение общедоступного и бесплатного общего образования в муниципальных и некоммерческих общеобразовательных организациях"</t>
  </si>
  <si>
    <t>Реализация национального проекта "Безопасные и качественные автомобильные дороги"</t>
  </si>
  <si>
    <t>133R1R0001</t>
  </si>
  <si>
    <t>Основное мероприятие "Поддержка творческой деятельности Старооскольского театра"</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</si>
  <si>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</si>
  <si>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0450300000</t>
  </si>
  <si>
    <t>04503L4660</t>
  </si>
  <si>
    <t>Подпрограмма  "Обеспечение реализации муниципальной программы"</t>
  </si>
  <si>
    <t>0460000000</t>
  </si>
  <si>
    <t>Расходы на содержание Избирательной комиссии муниципального образования</t>
  </si>
  <si>
    <t>Расходы на выплаты по оплате труда членов Избирательной комиссии муниципального образования</t>
  </si>
  <si>
    <t xml:space="preserve">Подпрограмма "Реализация переданных государственных полномочий Российской Федерации на государственную регистрацию актов гражданского состояния на территории Старооскольского городского округа" </t>
  </si>
  <si>
    <t>Основное мероприятие "Участие в организации и финансировании общественных работ"</t>
  </si>
  <si>
    <t xml:space="preserve"> Подпрограмма "Благоустройство дворовых территорий многоквартирных жилых домов, общественных и иных территорий соответствующего функционального назначения г. Старый Оскол"</t>
  </si>
  <si>
    <t>Основное мероприятие "Обеспечение деятельности (оказание услуг) подведомственных организаций, в том числе предоставление муниципальным и некоммерческим общеобразовательным организациям субсидий"</t>
  </si>
  <si>
    <t>Основное мероприятие "Обеспечение функционирования модели персонифицированного финансирования дополнительного образования детей"</t>
  </si>
  <si>
    <t>0231300000</t>
  </si>
  <si>
    <t>Основное мероприятие "Возмещение расходов, связанных с предоставлением мер социальной поддержки специалистам учреждений культуры и искусства, проживающим и (или) работающим в сельской местности,  по оплате помещения и коммунальных услуг"</t>
  </si>
  <si>
    <t>0430400000</t>
  </si>
  <si>
    <t>Мероприятия по внедрению системы персонифицированного финансирования дополнительного образования детей на территории Старооскольского городского округа</t>
  </si>
  <si>
    <t>0231326070</t>
  </si>
  <si>
    <t>Осуществление полномочий  субъекта Российской Федерации на осуществление мер соцзащиты многодетных семей</t>
  </si>
  <si>
    <t>1220625900</t>
  </si>
  <si>
    <t>0430271120</t>
  </si>
  <si>
    <t>04302S1120</t>
  </si>
  <si>
    <t>0210372120</t>
  </si>
  <si>
    <t>02103S2120</t>
  </si>
  <si>
    <t>Осуществление деятельности в части работ по ремонту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t>
  </si>
  <si>
    <t>0632471520</t>
  </si>
  <si>
    <t>1420222200</t>
  </si>
  <si>
    <t>0520800000</t>
  </si>
  <si>
    <t>0520851350</t>
  </si>
  <si>
    <t>0520851760</t>
  </si>
  <si>
    <t>Выплата ежемесячных денежных компенсаций расходов по оплате жилищно-коммунальных услуг ветеранам труда</t>
  </si>
  <si>
    <t>0632471530</t>
  </si>
  <si>
    <t>1240200000</t>
  </si>
  <si>
    <t>1240225900</t>
  </si>
  <si>
    <t>0940125100</t>
  </si>
  <si>
    <t>Основное мероприятие "Содержание улично-дорожной сети Старооскольского городского округа"</t>
  </si>
  <si>
    <t>5</t>
  </si>
  <si>
    <t>тыс. рублей</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</si>
  <si>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</si>
  <si>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</si>
  <si>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0210573010</t>
  </si>
  <si>
    <t>0230922100</t>
  </si>
  <si>
    <t>0430422100</t>
  </si>
  <si>
    <t>0210622100</t>
  </si>
  <si>
    <t>0220722100</t>
  </si>
  <si>
    <t>0220922100</t>
  </si>
  <si>
    <t>Основное мероприятие "Оказание комплексной социально-правовой помощи родителям, состоящим на учете за потребление наркотических веществ"</t>
  </si>
  <si>
    <t>Основное мероприятие "Издание плаката "Спортивная гордость Старого Оскола"</t>
  </si>
  <si>
    <t>Основное мероприятие "Открытое первенство города по пулевой стрельбе среди юниоров под девизом "Молодежь против наркотиков"</t>
  </si>
  <si>
    <t>Выплата ежемесячных денежных компенсаций расходов по оплате жилищно-коммунальных услуг иным категориям граждан</t>
  </si>
  <si>
    <t>Предоставление гражданам  субсидий на оплату жилого помещения и коммунальных услуг</t>
  </si>
  <si>
    <t>Оплата ежемесячных денежных выплат лицам, признанным пострадавшими от политических репрессий</t>
  </si>
  <si>
    <t xml:space="preserve">Выплата ежемесячных пособий гражданам, имеющим детей  </t>
  </si>
  <si>
    <t xml:space="preserve">Предоставление материальной и иной помощи для погребения </t>
  </si>
  <si>
    <t>Выплата ежемесячных пособий отдельным категориям граждан (инвалидам боевых действий I и II групп, а также членам семей военнослужащих и сотрудников, погибших при исполнении обязанностей военной службы или служебных обязанностей в районах боевых действий; вдовам погибших (умерших) ветеранов подразделений особого риска)</t>
  </si>
  <si>
    <t>Осуществление полномочий субъекта Российской Федерации на осуществление мер по социальной защите граждан, являющихся усыновителями</t>
  </si>
  <si>
    <t>Оплата коммунальных услуг и содержание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t>
  </si>
  <si>
    <t>Организация предоставления отдельных мер социальной защиты населения</t>
  </si>
  <si>
    <t>Осуществление деятельности по опеке и попечительству в отношении несовершеннолетних и лиц из числа детей-сирот и детей, оставшихся без попечения родителей</t>
  </si>
  <si>
    <t xml:space="preserve">Организация предоставления ежемесячных денежных компенсаций расходов по оплате жилищно-коммунальных услуг </t>
  </si>
  <si>
    <t>Подпрограмма "Развитие туризма и придорожного сервиса в Старооскольском городском округе"</t>
  </si>
  <si>
    <t>Основное мероприятие "Организация обучения и проверки знаний требований охраны труда руководителей и специалистов хозяйствующих субъектов Старооскольского городского округа"</t>
  </si>
  <si>
    <t>Основное мероприятие "Компенсационные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</si>
  <si>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</si>
  <si>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Оплата ежемесячных денежных выплат лицам, родившимся в период с          22 июня 1923 года по             3 сентября 1945 года (Дети войны)</t>
  </si>
  <si>
    <t xml:space="preserve">Выплата денежного вознаграждения за выполнение функций классного руководителя педагогическим работникам муниципальных образовательных учреждений (организаций) </t>
  </si>
  <si>
    <t>Оказание государственной (областной) поддержки в приобретении жилья с помощью жилищных (ипотечных) кредитов (займов) отдельным категориям граждан на период до 2025 года</t>
  </si>
  <si>
    <t>0521000000</t>
  </si>
  <si>
    <t>0521073840</t>
  </si>
  <si>
    <t>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</si>
  <si>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06133R4040</t>
  </si>
  <si>
    <t>0614074620</t>
  </si>
  <si>
    <t>Сумма на 2023 год</t>
  </si>
  <si>
    <t>Местный бюджет 2023</t>
  </si>
  <si>
    <t>Областной бюджет 2023</t>
  </si>
  <si>
    <t>Компенсация потерь в доходах перевозчикам, предоставляющим льготный проезд студентам и аспирантам очной формы обучения, студентам с ограниченными возможностями здоровья и инвалидностью очно-заочной формы обучения организаций высшего и среднего профессионального образования области в городском или пригородном сообщении на территории Белгородской области</t>
  </si>
  <si>
    <t>13201S3830</t>
  </si>
  <si>
    <t>1040000000</t>
  </si>
  <si>
    <t>1040100000</t>
  </si>
  <si>
    <t>1040122100</t>
  </si>
  <si>
    <t>1040200000</t>
  </si>
  <si>
    <t>Основное мероприятие "Охрана и защита лесов"</t>
  </si>
  <si>
    <t>1040222100</t>
  </si>
  <si>
    <t>Основное мероприятие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дошкольных группах образовательных организаций"</t>
  </si>
  <si>
    <t xml:space="preserve">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дошкольных группах образовательных организаций </t>
  </si>
  <si>
    <t>Основное мероприятие "Разработка (актуализация) программы комплексного развития систем коммунальной инфраструктуры Старооскольского городского округа"</t>
  </si>
  <si>
    <t xml:space="preserve">Стипендии главы администрации Старооскольского городского округа </t>
  </si>
  <si>
    <t>Основное мероприятие "Субсидии социально ориентированным некоммерческим организациям, осуществляющим образовательную деятельность по общеобразовательным (общеразвивающим) программам дополнительного образования детей"</t>
  </si>
  <si>
    <t>Субсидии социально ориентированным некоммерческим организациям, осуществляющим образовательную деятельность по общеобразовательным (общеразвивающим) программам дополнительного образования детей</t>
  </si>
  <si>
    <t>0231200000</t>
  </si>
  <si>
    <t>0231273070</t>
  </si>
  <si>
    <t>1320173830</t>
  </si>
  <si>
    <t>Выплата пособий малоимущим гражданам и гражданам, оказавшимся в трудной жизненной ситуации</t>
  </si>
  <si>
    <t>0613372310</t>
  </si>
  <si>
    <t xml:space="preserve">Муниципальная программа "Развитие сельского и лесного хозяйства в Старооскольском городском округе" </t>
  </si>
  <si>
    <t>Муниципальная программа "Совершенствование имущественно-земельных отношений в Старооскольском городском округе"</t>
  </si>
  <si>
    <t>Основное мероприятие "Реконструкция и капитальный ремонт организаций дополнительного образования"</t>
  </si>
  <si>
    <t>0230400000</t>
  </si>
  <si>
    <t>0230424200</t>
  </si>
  <si>
    <t xml:space="preserve">Строительство, реконструкция </t>
  </si>
  <si>
    <t>0430224200</t>
  </si>
  <si>
    <t>0430244100</t>
  </si>
  <si>
    <t>Основное мероприятие "Строительство и реконструкция инженерных сетей и объектов"</t>
  </si>
  <si>
    <t>1240100000</t>
  </si>
  <si>
    <t>1240124200</t>
  </si>
  <si>
    <t>0210324200</t>
  </si>
  <si>
    <t>0220324200</t>
  </si>
  <si>
    <t xml:space="preserve">                      Старооскольского городского округа</t>
  </si>
  <si>
    <t xml:space="preserve">                      к решению Совета депутатов</t>
  </si>
  <si>
    <t>Организация бесплатного горячего питания обучающихся, получающих начальное общее образование в муниципальных образовательных организациях</t>
  </si>
  <si>
    <t>02204L3040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</si>
  <si>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</si>
  <si>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Основное мероприятие "Капитальный ремонт муниципального жилищного фонда"</t>
  </si>
  <si>
    <t>1210300000</t>
  </si>
  <si>
    <t>1210324200</t>
  </si>
  <si>
    <t>Предоставление грантов в форме субсидий, в том числе предоставляемых на конкурсной основе на реализацию социально значимых проектов в сфере молодежной политики на территории Старооскольского городского округа</t>
  </si>
  <si>
    <t>0310617010</t>
  </si>
  <si>
    <t>Основное мероприятие "Проект "Спорт - норма жизни"</t>
  </si>
  <si>
    <t>Исполнение полномочий по установлению органами местного самоуправления регулируемых тарифов на перевозки по муниципальным маршрутам регулярных перевозок</t>
  </si>
  <si>
    <t>9990073850</t>
  </si>
  <si>
    <t>072P500000</t>
  </si>
  <si>
    <t>Основное мероприятие "Осуществление функций администрации Старооскольского городского округа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</si>
  <si>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0220853030</t>
  </si>
  <si>
    <t>Основное мероприятие "Организация курсов повышения квалификации педагогических и руководящих работников образовательных организаций на базе         МБУ ДПО "СОИРО"</t>
  </si>
  <si>
    <t>Основное мероприятие "Предоставление услуги службы "Социального такси" инвалидам на специализированном и ином автотранспорте      МБУ "КЦСОН"</t>
  </si>
  <si>
    <t>Основное мероприятие "Предоставление                ООО "Узел связи" субсидии в целях возмещения затрат в связи с оказанием справочно-информационных услуг на безвозмездной основе"</t>
  </si>
  <si>
    <t>Основное мероприятие "Оказание государственной (областной) поддержки в приобретении жилья с помощью жилищных (ипотечных) кредитов (займов) отдельным категориям граждан на период до 2025 года"</t>
  </si>
  <si>
    <t>Условно утвержденные расходы</t>
  </si>
  <si>
    <t>Основное мероприятие "Субсидия на строительство, реконструкцию и техническое перевооружение инженерных сетей и объектов                             МУП "Старооскольский водоканал"</t>
  </si>
  <si>
    <t>1240400000</t>
  </si>
  <si>
    <t>Распределение бюджетных ассигнований по целевым статьям (муниципальным программам Старооскольского городского округа и непрограммным направлениям деятельности), группам видов расходов, разделам, подразделам классификации расходов бюджета на плановый период 2023 и 2024 годов</t>
  </si>
  <si>
    <t>Сумма на 2024 год</t>
  </si>
  <si>
    <t>Местный бюджет 2024</t>
  </si>
  <si>
    <t>Областной бюджет 2024</t>
  </si>
  <si>
    <t>Проведение комплексных кадастровых работ</t>
  </si>
  <si>
    <t>14202L5110</t>
  </si>
  <si>
    <t>1320400000</t>
  </si>
  <si>
    <t>1320473860</t>
  </si>
  <si>
    <t>Субсидии на капитальное строительство и модернизацию объектов муниципальной собственности Белгородской области</t>
  </si>
  <si>
    <t>1240470530</t>
  </si>
  <si>
    <t>Основное мероприятие "Комплектование книжных фондов библиотек Старооскольской ЦБС"</t>
  </si>
  <si>
    <t>0410600000</t>
  </si>
  <si>
    <t>04106L5192</t>
  </si>
  <si>
    <t>Реализация мероприятий по обеспечению жильем семей, имеющих детей-инвалидов, нуждающихся в улучшении жилищных условий</t>
  </si>
  <si>
    <t>0520873900</t>
  </si>
  <si>
    <t>05208S3900</t>
  </si>
  <si>
    <t>Подпрограмма "Реализация государственной, региональной и муниципальной семейной политики на территории Старооскольского городского округа"</t>
  </si>
  <si>
    <t>1620000000</t>
  </si>
  <si>
    <t>Основное мероприятие "Проведение мероприятий по чествованию юбиляров семейной жизни, обрядов наречения имени и бракосочетания"</t>
  </si>
  <si>
    <t>1620100000</t>
  </si>
  <si>
    <t>1620126010</t>
  </si>
  <si>
    <t>Основное мероприятие "Выплата единовременной материальной помощи  членам семей военнослужащих и сотрудников правоохранительных органов, погибших в ходе боевых действий и при выполнении служебных обязанностей"</t>
  </si>
  <si>
    <t>Выплата единовременной материальной помощи  членам семей военнослужащих и сотрудников правоохранительных органов, погибших в ходе боевых действий и при выполнении служебных обязанностей</t>
  </si>
  <si>
    <t>0614400000</t>
  </si>
  <si>
    <t>0614417330</t>
  </si>
  <si>
    <t>0614426040</t>
  </si>
  <si>
    <t>Основное мероприятие "Сертификация спортивных объектов и внесение их во Всероссийский реестр объектов спорта"</t>
  </si>
  <si>
    <t>Сертификация спортивных объектов и внесение их во Всероссийский реестр объектов спорта</t>
  </si>
  <si>
    <t>0720400000</t>
  </si>
  <si>
    <t>0720422100</t>
  </si>
  <si>
    <t>1240144100</t>
  </si>
  <si>
    <t>12206R2990</t>
  </si>
  <si>
    <t>Реализация мероприятий федеральной целевой программы "Увековечение памяти погибших при защите Отечества на 2019-2024 годы"</t>
  </si>
  <si>
    <t>0603</t>
  </si>
  <si>
    <t>Основное мероприятие "Проект "Культурная среда"</t>
  </si>
  <si>
    <t>023A100000</t>
  </si>
  <si>
    <t>023A155198</t>
  </si>
  <si>
    <t>Государственная поддержка отрасли культуры (модернизация детских школ искусств)</t>
  </si>
  <si>
    <t>Реконструкция и капитальный ремонт муниципальных музеев</t>
  </si>
  <si>
    <t>042A100000</t>
  </si>
  <si>
    <t>042A155970</t>
  </si>
  <si>
    <t xml:space="preserve">Строительство, реконструкция  </t>
  </si>
  <si>
    <t>Оснащение объектов спортивной инфраструктуры спортивно-технологическим оборудованием</t>
  </si>
  <si>
    <t>072P552280</t>
  </si>
  <si>
    <t>0405</t>
  </si>
  <si>
    <t>1220273880</t>
  </si>
  <si>
    <t>Организация мероприятий при осуществлении деятельности по обращению с животными без владельцев</t>
  </si>
  <si>
    <t>Основное мероприятие "Предоставление ежемесячной денежной выплаты лицам, родившимся в период с        22 июня 1923 года по                  3 сентября 1945 года (Дети войны)"</t>
  </si>
  <si>
    <t xml:space="preserve">                      Приложение 10</t>
  </si>
  <si>
    <t>Субсидии на возмещение недополученных доходов на пригородных автобусных маршрутах в целях предоставления льготного проезда к дачным и садово-огородным участкам в выходные и праздничные дни</t>
  </si>
  <si>
    <t>Основное мероприятие "Организация транспортного обслуживания населения автомобильным транспортом"</t>
  </si>
  <si>
    <t>Основное мероприятие "Выплата пособия на погребение умерших граждан, не подлежащих обязательному социальному страхованию и не являющихся пенсионерами, а также в случае рождения мертвого ребенка по истечении       154 дней беременности"</t>
  </si>
  <si>
    <t>Основное мероприятие "Выявление муниципальных объектов недвижимости, право собственности Старооскольского городского округа на которые не оформлено, а также бесхозяйных объектов недвижимости и выморочного имущества    (в виде жилых помещений) с целью вовлечения их в хозяйственный оборот, или сноса непригодных для дальнейшего использования объектов "</t>
  </si>
  <si>
    <t>0631900000</t>
  </si>
  <si>
    <t>0631924200</t>
  </si>
  <si>
    <t>1420270470</t>
  </si>
  <si>
    <t>14202S0470</t>
  </si>
  <si>
    <t>05204R0820</t>
  </si>
  <si>
    <t>Мероприятия по оснащению учебным, технологическим оборудованием и мебелью муниципальных образовательных организаций, подлежащих капитальному ремонту, строительству и реконструкции</t>
  </si>
  <si>
    <t>0220273080</t>
  </si>
  <si>
    <t>Основное мероприятие "Обеспечение деятельности 
МБУ "Старооскольский центр оценки качества образования"</t>
  </si>
  <si>
    <t>Основное мероприятие "Организация непрерывного повышения квалификации педагогических работников 
МБУ ДПО "СОИРО"</t>
  </si>
  <si>
    <t>Основное мероприятие   "Обеспечение деятельности 
МАУ "Центр молодежных инициатив"</t>
  </si>
  <si>
    <t>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 кроме городов Москвы и 
Санкт-Петербурга)</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</si>
  <si>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(ветеранам боевых действий, военнослужащим, проходившим военную службу в условиях чрезвычайного положения и при вооруженных конфликтах в РФ, а также проходившим военную службу в Чеченской Республике с января 
1997 года по июль 1999 года; лицам, привлекавшимся органами местной власти к разминированию территорий и объектов в период 1943-1950 гг.)"</t>
  </si>
  <si>
    <t xml:space="preserve">Выплата субсидий ветеранам боевых действий и другим категориям военнослужащих, лицам, привлекавшимся органами местной власти к разминированию территорий и объектов в период 1943-1950 годов </t>
  </si>
  <si>
    <t>Основное мероприятие "Выплата ежемесячного пособия инвалидам боевых действий 
I и II групп, а также членам семей военнослужащих и сотрудников, погибших при исполнении обязанностей военной службы в районах боевых действий"</t>
  </si>
  <si>
    <t>Основное мероприятие "Единовременная выплата при одновременном рождении (усыновлении)  двух детей - 10 000 руб., трех и более детей - 50 000 руб."</t>
  </si>
  <si>
    <t>Выплаты социального пособия на погребение и возмещение расходов по гарантированному перечню услуг по погребению в рамках ст. 12 Федерального закона от 12.01.1996 
№ 8-ФЗ "О погребении и похоронном деле"</t>
  </si>
  <si>
    <t>Основное мероприятие "Предоставление субсидий 
МБУ "Пассажирское" на выполнение муниципального задания и иные цели"</t>
  </si>
  <si>
    <t xml:space="preserve">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по государственной регистрации актов гражданского состояния </t>
  </si>
  <si>
    <t>Организация и проведение комплексных кадастровых работ, в том числе подготовка проектов межевания территорий и иной проектной и землеустроительной документации, необходимой для их выполнения</t>
  </si>
  <si>
    <t xml:space="preserve">                      от 22 декабря 2021 г. № 579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</si>
</sst>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
    <numFmt numFmtId="166" formatCode="#,##0.0"/>
  </numFmts>
  <fonts count="17" x14ac:knownFonts="1">
    <font>
      <sz val="10"/>
      <name val="Arial"/>
    </font>
    <font>
      <sz val="10"/>
      <name val="Arial"/>
      <family val="2"/>
      <charset val="204"/>
    </font>
    <font>
      <b/>
      <sz val="13"/>
      <name val="Times New Roman"/>
      <family val="1"/>
      <charset val="204"/>
    </font>
    <font>
      <sz val="13"/>
      <name val="Times New Roman"/>
      <family val="1"/>
      <charset val="204"/>
    </font>
    <font>
      <b/>
      <sz val="10"/>
      <name val="Arial"/>
      <family val="2"/>
      <charset val="204"/>
    </font>
    <font>
      <sz val="12"/>
      <name val="Times New Roman"/>
      <family val="1"/>
      <charset val="204"/>
    </font>
    <font>
      <sz val="10"/>
      <name val="Arial"/>
      <family val="2"/>
      <charset val="204"/>
    </font>
    <font>
      <b/>
      <sz val="13"/>
      <name val="Calibri"/>
      <family val="2"/>
      <charset val="204"/>
    </font>
    <font>
      <sz val="10"/>
      <name val="Arial"/>
      <family val="2"/>
      <charset val="204"/>
    </font>
    <font>
      <b/>
      <sz val="10"/>
      <name val="Times New Roman"/>
      <family val="1"/>
      <charset val="204"/>
    </font>
    <font>
      <b/>
      <sz val="12"/>
      <name val="Times New Roman"/>
      <family val="1"/>
      <charset val="204"/>
    </font>
    <font>
      <sz val="11"/>
      <color theme="1"/>
      <name val="Calibri"/>
      <family val="2"/>
      <charset val="204"/>
      <scheme val="minor"/>
    </font>
    <font>
      <sz val="13"/>
      <color theme="1"/>
      <name val="Times New Roman"/>
      <family val="1"/>
      <charset val="204"/>
    </font>
    <font>
      <b/>
      <sz val="11.5"/>
      <name val="Times New Roman"/>
      <family val="1"/>
      <charset val="204"/>
    </font>
    <font>
      <sz val="13"/>
      <color rgb="FF000000"/>
      <name val="Times New Roman"/>
      <family val="1"/>
      <charset val="204"/>
    </font>
    <font>
      <b/>
      <sz val="13"/>
      <color rgb="FF000000"/>
      <name val="Times New Roman"/>
      <family val="1"/>
      <charset val="204"/>
    </font>
    <font>
      <b/>
      <sz val="13"/>
      <color theme="1"/>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7">
    <xf numFmtId="0" fontId="0" fillId="0" borderId="0"/>
    <xf numFmtId="0" fontId="1" fillId="0" borderId="0"/>
    <xf numFmtId="0" fontId="11" fillId="0" borderId="0"/>
    <xf numFmtId="0" fontId="6" fillId="0" borderId="0"/>
    <xf numFmtId="0" fontId="1" fillId="0" borderId="0"/>
    <xf numFmtId="0" fontId="8" fillId="0" borderId="0"/>
    <xf numFmtId="0" fontId="1" fillId="0" borderId="0"/>
  </cellStyleXfs>
  <cellXfs count="84">
    <xf numFmtId="0" fontId="0" fillId="0" borderId="0" xfId="0"/>
    <xf numFmtId="49"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3"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3" fillId="0" borderId="0" xfId="0" applyFont="1" applyFill="1" applyAlignment="1"/>
    <xf numFmtId="0" fontId="3" fillId="0" borderId="0" xfId="0" applyFont="1" applyFill="1"/>
    <xf numFmtId="0" fontId="3" fillId="0" borderId="0" xfId="0" applyFont="1" applyFill="1" applyAlignment="1">
      <alignment horizontal="left"/>
    </xf>
    <xf numFmtId="0" fontId="2" fillId="0" borderId="0" xfId="0" applyFont="1" applyFill="1" applyAlignment="1">
      <alignment wrapText="1"/>
    </xf>
    <xf numFmtId="49" fontId="2" fillId="0" borderId="1"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1" fillId="0" borderId="0" xfId="0" applyFont="1" applyFill="1"/>
    <xf numFmtId="49" fontId="3" fillId="0" borderId="2"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166" fontId="2" fillId="0" borderId="1" xfId="0" applyNumberFormat="1" applyFont="1" applyFill="1" applyBorder="1" applyAlignment="1">
      <alignment horizontal="center" vertical="center" wrapText="1"/>
    </xf>
    <xf numFmtId="166" fontId="2" fillId="0" borderId="2" xfId="0" applyNumberFormat="1" applyFont="1" applyFill="1" applyBorder="1" applyAlignment="1">
      <alignment horizontal="center" vertical="center" wrapText="1"/>
    </xf>
    <xf numFmtId="166" fontId="3" fillId="0" borderId="1" xfId="0" applyNumberFormat="1" applyFont="1" applyFill="1" applyBorder="1" applyAlignment="1">
      <alignment horizontal="center" vertical="center" wrapText="1"/>
    </xf>
    <xf numFmtId="166" fontId="3" fillId="0" borderId="2" xfId="0" applyNumberFormat="1" applyFont="1" applyFill="1" applyBorder="1" applyAlignment="1">
      <alignment horizontal="center" vertical="center" wrapText="1"/>
    </xf>
    <xf numFmtId="0" fontId="4" fillId="0" borderId="0" xfId="0" applyFont="1" applyFill="1"/>
    <xf numFmtId="166" fontId="12" fillId="0" borderId="2" xfId="0" applyNumberFormat="1" applyFont="1" applyFill="1" applyBorder="1" applyAlignment="1">
      <alignment horizontal="center" vertical="center" wrapText="1"/>
    </xf>
    <xf numFmtId="166" fontId="12" fillId="0" borderId="1"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166" fontId="3" fillId="0" borderId="4" xfId="0" applyNumberFormat="1" applyFont="1" applyFill="1" applyBorder="1" applyAlignment="1">
      <alignment horizontal="center" vertical="center" wrapText="1"/>
    </xf>
    <xf numFmtId="0" fontId="2" fillId="0" borderId="0" xfId="0" applyFont="1" applyFill="1"/>
    <xf numFmtId="166" fontId="3" fillId="0" borderId="0" xfId="0" applyNumberFormat="1" applyFont="1" applyFill="1" applyBorder="1" applyAlignment="1">
      <alignment horizontal="center" vertical="center" wrapText="1"/>
    </xf>
    <xf numFmtId="166" fontId="2" fillId="0" borderId="2" xfId="0" applyNumberFormat="1" applyFont="1" applyFill="1" applyBorder="1" applyAlignment="1" applyProtection="1">
      <alignment horizontal="center" vertical="center" wrapText="1"/>
      <protection locked="0"/>
    </xf>
    <xf numFmtId="166" fontId="2" fillId="0" borderId="1" xfId="0" applyNumberFormat="1" applyFont="1" applyFill="1" applyBorder="1" applyAlignment="1" applyProtection="1">
      <alignment horizontal="center" vertical="center" wrapText="1"/>
      <protection locked="0"/>
    </xf>
    <xf numFmtId="166" fontId="3" fillId="0" borderId="5" xfId="0" applyNumberFormat="1" applyFont="1" applyFill="1" applyBorder="1" applyAlignment="1">
      <alignment horizontal="center" vertical="center" wrapText="1"/>
    </xf>
    <xf numFmtId="166" fontId="3" fillId="0" borderId="6" xfId="0" applyNumberFormat="1" applyFont="1" applyFill="1" applyBorder="1" applyAlignment="1">
      <alignment horizontal="center" vertical="center" wrapText="1"/>
    </xf>
    <xf numFmtId="0" fontId="2" fillId="0" borderId="0" xfId="0" applyNumberFormat="1" applyFont="1" applyFill="1" applyAlignment="1">
      <alignment vertical="center"/>
    </xf>
    <xf numFmtId="0" fontId="3" fillId="0" borderId="0" xfId="0" applyFont="1" applyFill="1" applyBorder="1" applyAlignment="1">
      <alignment horizontal="center"/>
    </xf>
    <xf numFmtId="0" fontId="3" fillId="0" borderId="0" xfId="0" applyFont="1" applyFill="1" applyAlignment="1">
      <alignment horizontal="right"/>
    </xf>
    <xf numFmtId="0" fontId="2" fillId="0" borderId="1" xfId="0"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2" fontId="3" fillId="0" borderId="1" xfId="1" applyNumberFormat="1" applyFont="1" applyFill="1" applyBorder="1" applyAlignment="1">
      <alignment horizontal="center" vertical="center" wrapText="1"/>
    </xf>
    <xf numFmtId="0" fontId="1" fillId="0" borderId="1" xfId="0" applyFont="1" applyFill="1" applyBorder="1"/>
    <xf numFmtId="164" fontId="2"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2" fontId="3" fillId="0" borderId="1" xfId="6" applyNumberFormat="1" applyFont="1" applyFill="1" applyBorder="1" applyAlignment="1">
      <alignment horizontal="center" vertical="center" wrapText="1"/>
    </xf>
    <xf numFmtId="49" fontId="3" fillId="0" borderId="1" xfId="5" applyNumberFormat="1" applyFont="1" applyFill="1" applyBorder="1" applyAlignment="1">
      <alignment horizontal="center" vertical="center" wrapText="1"/>
    </xf>
    <xf numFmtId="0" fontId="3" fillId="0" borderId="3" xfId="2" applyFont="1" applyFill="1" applyBorder="1" applyAlignment="1">
      <alignment horizontal="center" vertical="center" wrapText="1"/>
    </xf>
    <xf numFmtId="2" fontId="9" fillId="0" borderId="1" xfId="0" applyNumberFormat="1" applyFont="1" applyFill="1" applyBorder="1" applyAlignment="1">
      <alignment horizontal="center" vertical="center" wrapText="1"/>
    </xf>
    <xf numFmtId="2" fontId="13"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165" fontId="3" fillId="0" borderId="1" xfId="6" applyNumberFormat="1" applyFont="1" applyFill="1" applyBorder="1" applyAlignment="1">
      <alignment horizontal="center" vertical="center" wrapText="1"/>
    </xf>
    <xf numFmtId="2" fontId="10"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6" applyNumberFormat="1" applyFont="1" applyFill="1" applyBorder="1" applyAlignment="1">
      <alignment horizontal="center" vertical="center" wrapText="1"/>
    </xf>
    <xf numFmtId="0" fontId="2" fillId="0" borderId="1" xfId="6" applyFont="1" applyFill="1" applyBorder="1" applyAlignment="1">
      <alignment horizontal="center" vertical="center" wrapText="1"/>
    </xf>
    <xf numFmtId="0" fontId="3" fillId="0" borderId="1" xfId="6" applyNumberFormat="1" applyFont="1" applyFill="1" applyBorder="1" applyAlignment="1">
      <alignment horizontal="center" vertical="center" wrapText="1"/>
    </xf>
    <xf numFmtId="49" fontId="2" fillId="0" borderId="1" xfId="4" applyNumberFormat="1" applyFont="1" applyFill="1" applyBorder="1" applyAlignment="1">
      <alignment horizontal="center" vertical="center" wrapText="1"/>
    </xf>
    <xf numFmtId="49" fontId="3" fillId="0" borderId="1" xfId="4" applyNumberFormat="1" applyFont="1" applyFill="1" applyBorder="1" applyAlignment="1">
      <alignment horizontal="center" vertical="center" wrapText="1"/>
    </xf>
    <xf numFmtId="164" fontId="3" fillId="0" borderId="1" xfId="4" applyNumberFormat="1" applyFont="1" applyFill="1" applyBorder="1" applyAlignment="1">
      <alignment horizontal="center" vertical="center" wrapText="1"/>
    </xf>
    <xf numFmtId="0" fontId="3" fillId="0" borderId="1" xfId="6" applyFont="1" applyFill="1" applyBorder="1" applyAlignment="1">
      <alignment horizontal="center" vertical="center" wrapText="1"/>
    </xf>
    <xf numFmtId="0" fontId="1" fillId="0" borderId="0" xfId="0" applyNumberFormat="1" applyFont="1" applyFill="1" applyAlignment="1">
      <alignment vertical="center"/>
    </xf>
    <xf numFmtId="166" fontId="1" fillId="0" borderId="0" xfId="0" applyNumberFormat="1" applyFont="1" applyFill="1"/>
    <xf numFmtId="49" fontId="15" fillId="0" borderId="7" xfId="0" applyNumberFormat="1" applyFont="1" applyFill="1" applyBorder="1" applyAlignment="1">
      <alignment horizontal="center" vertical="center" wrapText="1"/>
    </xf>
    <xf numFmtId="166" fontId="14" fillId="0" borderId="7" xfId="0" applyNumberFormat="1" applyFont="1" applyFill="1" applyBorder="1" applyAlignment="1">
      <alignment horizontal="center" vertical="center" wrapText="1"/>
    </xf>
    <xf numFmtId="49" fontId="14" fillId="0" borderId="7" xfId="0" applyNumberFormat="1" applyFont="1" applyFill="1" applyBorder="1" applyAlignment="1">
      <alignment horizontal="center" vertical="center" wrapText="1"/>
    </xf>
    <xf numFmtId="166" fontId="14" fillId="0" borderId="8" xfId="0" applyNumberFormat="1" applyFont="1" applyFill="1" applyBorder="1" applyAlignment="1">
      <alignment horizontal="center" vertical="center" wrapText="1"/>
    </xf>
    <xf numFmtId="166" fontId="14" fillId="0" borderId="1" xfId="0" applyNumberFormat="1" applyFont="1" applyFill="1" applyBorder="1" applyAlignment="1">
      <alignment horizontal="center" vertical="center" wrapText="1"/>
    </xf>
    <xf numFmtId="2" fontId="16" fillId="0" borderId="1" xfId="0" applyNumberFormat="1" applyFont="1" applyFill="1" applyBorder="1" applyAlignment="1">
      <alignment horizontal="center" vertical="center" wrapText="1"/>
    </xf>
    <xf numFmtId="2" fontId="12" fillId="0"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49" fontId="15" fillId="0" borderId="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166" fontId="15" fillId="0" borderId="9" xfId="0" applyNumberFormat="1" applyFont="1" applyFill="1" applyBorder="1" applyAlignment="1">
      <alignment horizontal="center" vertical="center" wrapText="1"/>
    </xf>
    <xf numFmtId="0" fontId="2" fillId="0" borderId="7" xfId="0" applyNumberFormat="1" applyFont="1" applyFill="1" applyBorder="1" applyAlignment="1">
      <alignment horizontal="center" vertical="center" wrapText="1"/>
    </xf>
    <xf numFmtId="164" fontId="14" fillId="0" borderId="7" xfId="0" applyNumberFormat="1" applyFont="1" applyFill="1" applyBorder="1" applyAlignment="1">
      <alignment horizontal="center" vertical="center" wrapText="1"/>
    </xf>
    <xf numFmtId="2" fontId="15" fillId="0" borderId="7"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166" fontId="15" fillId="0" borderId="1" xfId="0" applyNumberFormat="1" applyFont="1" applyFill="1" applyBorder="1" applyAlignment="1">
      <alignment horizontal="center" vertical="center" wrapText="1"/>
    </xf>
    <xf numFmtId="166" fontId="15" fillId="0" borderId="7" xfId="0" applyNumberFormat="1" applyFont="1" applyFill="1" applyBorder="1" applyAlignment="1">
      <alignment horizontal="center" vertical="center" wrapText="1"/>
    </xf>
    <xf numFmtId="3" fontId="15" fillId="0" borderId="7" xfId="0" applyNumberFormat="1" applyFont="1" applyFill="1" applyBorder="1" applyAlignment="1">
      <alignment horizontal="center" vertical="center" wrapText="1"/>
    </xf>
    <xf numFmtId="166" fontId="3" fillId="0" borderId="7" xfId="0" applyNumberFormat="1" applyFont="1" applyFill="1" applyBorder="1" applyAlignment="1">
      <alignment horizontal="center" vertical="center" wrapText="1"/>
    </xf>
    <xf numFmtId="2" fontId="3" fillId="0" borderId="4"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2" fillId="0" borderId="0" xfId="0" applyFont="1" applyFill="1" applyAlignment="1">
      <alignment horizontal="center"/>
    </xf>
    <xf numFmtId="0" fontId="2" fillId="0" borderId="0" xfId="0" applyFont="1" applyFill="1" applyAlignment="1">
      <alignment horizontal="center" vertical="center" wrapText="1"/>
    </xf>
  </cellXfs>
  <cellStyles count="7">
    <cellStyle name="Обычный" xfId="0" builtinId="0"/>
    <cellStyle name="Обычный 2" xfId="1"/>
    <cellStyle name="Обычный 3" xfId="2"/>
    <cellStyle name="Обычный 4" xfId="3"/>
    <cellStyle name="Обычный 5" xfId="4"/>
    <cellStyle name="Обычный 6" xfId="5"/>
    <cellStyle name="Обычный_Алексеевский уведомление"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889"/>
  <sheetViews>
    <sheetView tabSelected="1" view="pageBreakPreview" zoomScale="70" zoomScaleNormal="70" zoomScaleSheetLayoutView="70" workbookViewId="0">
      <selection activeCell="E5" sqref="E5"/>
    </sheetView>
  </sheetViews>
  <sheetFormatPr defaultColWidth="9.140625" defaultRowHeight="12.75" x14ac:dyDescent="0.2"/>
  <cols>
    <col min="1" max="1" width="29.5703125" style="58" customWidth="1"/>
    <col min="2" max="2" width="14.5703125" style="13" customWidth="1"/>
    <col min="3" max="3" width="5.7109375" style="13" customWidth="1"/>
    <col min="4" max="4" width="5.85546875" style="13" customWidth="1"/>
    <col min="5" max="5" width="14" style="13" customWidth="1"/>
    <col min="6" max="6" width="15.42578125" style="13" hidden="1" customWidth="1"/>
    <col min="7" max="7" width="15.28515625" style="13" hidden="1" customWidth="1"/>
    <col min="8" max="8" width="14" style="13" customWidth="1"/>
    <col min="9" max="9" width="17.85546875" style="13" hidden="1" customWidth="1"/>
    <col min="10" max="10" width="15" style="13" hidden="1" customWidth="1"/>
    <col min="11" max="11" width="10.5703125" style="13" customWidth="1"/>
    <col min="12" max="16384" width="9.140625" style="13"/>
  </cols>
  <sheetData>
    <row r="1" spans="1:10" s="8" customFormat="1" ht="15" customHeight="1" x14ac:dyDescent="0.25">
      <c r="A1" s="31"/>
      <c r="B1" s="7" t="s">
        <v>960</v>
      </c>
      <c r="C1" s="7"/>
      <c r="D1" s="7"/>
      <c r="F1" s="7"/>
      <c r="G1" s="7"/>
      <c r="I1" s="7"/>
      <c r="J1" s="7"/>
    </row>
    <row r="2" spans="1:10" s="8" customFormat="1" ht="16.5" x14ac:dyDescent="0.25">
      <c r="A2" s="31"/>
      <c r="B2" s="7" t="s">
        <v>890</v>
      </c>
      <c r="C2" s="7"/>
      <c r="D2" s="7"/>
      <c r="F2" s="7"/>
      <c r="G2" s="7"/>
      <c r="I2" s="7"/>
      <c r="J2" s="7"/>
    </row>
    <row r="3" spans="1:10" s="8" customFormat="1" ht="16.5" x14ac:dyDescent="0.25">
      <c r="A3" s="31"/>
      <c r="B3" s="9" t="s">
        <v>889</v>
      </c>
      <c r="C3" s="9"/>
      <c r="D3" s="9"/>
      <c r="F3" s="9"/>
      <c r="G3" s="9"/>
      <c r="I3" s="9"/>
      <c r="J3" s="9"/>
    </row>
    <row r="4" spans="1:10" s="8" customFormat="1" ht="13.5" customHeight="1" x14ac:dyDescent="0.25">
      <c r="A4" s="31"/>
      <c r="B4" s="7" t="s">
        <v>984</v>
      </c>
      <c r="C4" s="7"/>
      <c r="D4" s="7"/>
      <c r="F4" s="7"/>
      <c r="G4" s="7"/>
      <c r="I4" s="7"/>
      <c r="J4" s="7"/>
    </row>
    <row r="5" spans="1:10" s="8" customFormat="1" ht="14.25" customHeight="1" x14ac:dyDescent="0.25">
      <c r="A5" s="31"/>
    </row>
    <row r="6" spans="1:10" s="8" customFormat="1" ht="69.75" customHeight="1" x14ac:dyDescent="0.25">
      <c r="A6" s="83" t="s">
        <v>912</v>
      </c>
      <c r="B6" s="83"/>
      <c r="C6" s="83"/>
      <c r="D6" s="83"/>
      <c r="E6" s="83"/>
      <c r="F6" s="83"/>
      <c r="G6" s="83"/>
      <c r="H6" s="83"/>
      <c r="I6" s="10"/>
      <c r="J6" s="10"/>
    </row>
    <row r="7" spans="1:10" s="8" customFormat="1" ht="16.5" x14ac:dyDescent="0.25">
      <c r="A7" s="83"/>
      <c r="B7" s="83"/>
      <c r="C7" s="83"/>
      <c r="D7" s="83"/>
      <c r="E7" s="83"/>
      <c r="F7" s="83"/>
      <c r="G7" s="83"/>
      <c r="H7" s="83"/>
      <c r="I7" s="10"/>
      <c r="J7" s="10"/>
    </row>
    <row r="8" spans="1:10" s="8" customFormat="1" ht="15.75" customHeight="1" x14ac:dyDescent="0.25">
      <c r="A8" s="83"/>
      <c r="B8" s="83"/>
      <c r="C8" s="83"/>
      <c r="D8" s="83"/>
      <c r="E8" s="83"/>
      <c r="F8" s="83"/>
      <c r="G8" s="83"/>
      <c r="H8" s="83"/>
      <c r="I8" s="10"/>
      <c r="J8" s="10"/>
    </row>
    <row r="9" spans="1:10" s="8" customFormat="1" ht="15.75" hidden="1" customHeight="1" x14ac:dyDescent="0.25">
      <c r="A9" s="82"/>
      <c r="B9" s="82"/>
      <c r="C9" s="82"/>
      <c r="D9" s="82"/>
    </row>
    <row r="10" spans="1:10" s="8" customFormat="1" ht="16.5" x14ac:dyDescent="0.25">
      <c r="A10" s="31"/>
      <c r="E10" s="32"/>
      <c r="F10" s="9"/>
      <c r="G10" s="9"/>
      <c r="H10" s="33" t="s">
        <v>819</v>
      </c>
      <c r="I10" s="9"/>
      <c r="J10" s="9"/>
    </row>
    <row r="11" spans="1:10" ht="84.75" customHeight="1" x14ac:dyDescent="0.2">
      <c r="A11" s="34" t="s">
        <v>0</v>
      </c>
      <c r="B11" s="11" t="s">
        <v>13</v>
      </c>
      <c r="C11" s="11" t="s">
        <v>14</v>
      </c>
      <c r="D11" s="11" t="s">
        <v>578</v>
      </c>
      <c r="E11" s="11" t="s">
        <v>854</v>
      </c>
      <c r="F11" s="12" t="s">
        <v>855</v>
      </c>
      <c r="G11" s="11" t="s">
        <v>856</v>
      </c>
      <c r="H11" s="11" t="s">
        <v>913</v>
      </c>
      <c r="I11" s="12" t="s">
        <v>914</v>
      </c>
      <c r="J11" s="11" t="s">
        <v>915</v>
      </c>
    </row>
    <row r="12" spans="1:10" ht="21" customHeight="1" x14ac:dyDescent="0.2">
      <c r="A12" s="34">
        <v>1</v>
      </c>
      <c r="B12" s="11" t="s">
        <v>580</v>
      </c>
      <c r="C12" s="11" t="s">
        <v>581</v>
      </c>
      <c r="D12" s="11" t="s">
        <v>582</v>
      </c>
      <c r="E12" s="11" t="s">
        <v>818</v>
      </c>
      <c r="F12" s="14"/>
      <c r="G12" s="15"/>
      <c r="H12" s="11" t="s">
        <v>583</v>
      </c>
      <c r="I12" s="14"/>
      <c r="J12" s="15"/>
    </row>
    <row r="13" spans="1:10" ht="145.15" customHeight="1" x14ac:dyDescent="0.2">
      <c r="A13" s="34" t="s">
        <v>663</v>
      </c>
      <c r="B13" s="11" t="s">
        <v>120</v>
      </c>
      <c r="C13" s="11"/>
      <c r="D13" s="15"/>
      <c r="E13" s="16">
        <f t="shared" ref="E13:E46" si="0">F13+G13</f>
        <v>86890.1</v>
      </c>
      <c r="F13" s="16">
        <f>F14+F30+F47+F56+F60</f>
        <v>84045.1</v>
      </c>
      <c r="G13" s="16">
        <f>G14+G30+G47+G56+G60</f>
        <v>2845</v>
      </c>
      <c r="H13" s="16">
        <f t="shared" ref="H13:H71" si="1">I13+J13</f>
        <v>87692.1</v>
      </c>
      <c r="I13" s="16">
        <f>I14+I30+I47+I56+I60</f>
        <v>84746.1</v>
      </c>
      <c r="J13" s="16">
        <f>J14+J30+J47+J56+J60</f>
        <v>2946</v>
      </c>
    </row>
    <row r="14" spans="1:10" ht="162" customHeight="1" x14ac:dyDescent="0.2">
      <c r="A14" s="34" t="s">
        <v>679</v>
      </c>
      <c r="B14" s="11" t="s">
        <v>121</v>
      </c>
      <c r="C14" s="11"/>
      <c r="D14" s="15"/>
      <c r="E14" s="16">
        <f t="shared" si="0"/>
        <v>59</v>
      </c>
      <c r="F14" s="16">
        <f>F15+F18+F21+F24+F27</f>
        <v>59</v>
      </c>
      <c r="G14" s="16">
        <f>G15+G18+G21+G24+G27</f>
        <v>0</v>
      </c>
      <c r="H14" s="16">
        <f t="shared" si="1"/>
        <v>59</v>
      </c>
      <c r="I14" s="16">
        <f>I15+I18+I21+I24+I27</f>
        <v>59</v>
      </c>
      <c r="J14" s="16">
        <f>J15+J18+J21+J24+J27</f>
        <v>0</v>
      </c>
    </row>
    <row r="15" spans="1:10" ht="149.44999999999999" customHeight="1" x14ac:dyDescent="0.2">
      <c r="A15" s="34" t="s">
        <v>828</v>
      </c>
      <c r="B15" s="11" t="s">
        <v>122</v>
      </c>
      <c r="C15" s="11"/>
      <c r="D15" s="15"/>
      <c r="E15" s="16">
        <f t="shared" si="0"/>
        <v>3</v>
      </c>
      <c r="F15" s="17">
        <f>F16</f>
        <v>3</v>
      </c>
      <c r="G15" s="16">
        <f>G16</f>
        <v>0</v>
      </c>
      <c r="H15" s="16">
        <f t="shared" si="1"/>
        <v>3</v>
      </c>
      <c r="I15" s="17">
        <f>I16</f>
        <v>3</v>
      </c>
      <c r="J15" s="16">
        <f>J16</f>
        <v>0</v>
      </c>
    </row>
    <row r="16" spans="1:10" ht="33" customHeight="1" x14ac:dyDescent="0.2">
      <c r="A16" s="35" t="s">
        <v>123</v>
      </c>
      <c r="B16" s="15" t="s">
        <v>124</v>
      </c>
      <c r="C16" s="11"/>
      <c r="D16" s="15"/>
      <c r="E16" s="18">
        <f t="shared" si="0"/>
        <v>3</v>
      </c>
      <c r="F16" s="19">
        <f>F17</f>
        <v>3</v>
      </c>
      <c r="G16" s="18">
        <f>G17</f>
        <v>0</v>
      </c>
      <c r="H16" s="18">
        <f t="shared" si="1"/>
        <v>3</v>
      </c>
      <c r="I16" s="19">
        <f>I17</f>
        <v>3</v>
      </c>
      <c r="J16" s="18">
        <f>J17</f>
        <v>0</v>
      </c>
    </row>
    <row r="17" spans="1:10" ht="70.150000000000006" customHeight="1" x14ac:dyDescent="0.2">
      <c r="A17" s="15" t="s">
        <v>23</v>
      </c>
      <c r="B17" s="15" t="s">
        <v>124</v>
      </c>
      <c r="C17" s="15" t="s">
        <v>16</v>
      </c>
      <c r="D17" s="15" t="s">
        <v>11</v>
      </c>
      <c r="E17" s="18">
        <f t="shared" si="0"/>
        <v>3</v>
      </c>
      <c r="F17" s="18">
        <v>3</v>
      </c>
      <c r="G17" s="18"/>
      <c r="H17" s="18">
        <f>I17+J17</f>
        <v>3</v>
      </c>
      <c r="I17" s="18">
        <v>3</v>
      </c>
      <c r="J17" s="18"/>
    </row>
    <row r="18" spans="1:10" ht="88.9" customHeight="1" x14ac:dyDescent="0.2">
      <c r="A18" s="11" t="s">
        <v>829</v>
      </c>
      <c r="B18" s="11" t="s">
        <v>125</v>
      </c>
      <c r="C18" s="11"/>
      <c r="D18" s="11"/>
      <c r="E18" s="16">
        <f t="shared" si="0"/>
        <v>30</v>
      </c>
      <c r="F18" s="17">
        <f>F19</f>
        <v>30</v>
      </c>
      <c r="G18" s="16">
        <f>G19</f>
        <v>0</v>
      </c>
      <c r="H18" s="16">
        <f t="shared" si="1"/>
        <v>30</v>
      </c>
      <c r="I18" s="17">
        <f>I19</f>
        <v>30</v>
      </c>
      <c r="J18" s="16">
        <f>J19</f>
        <v>0</v>
      </c>
    </row>
    <row r="19" spans="1:10" ht="32.25" customHeight="1" x14ac:dyDescent="0.2">
      <c r="A19" s="15" t="s">
        <v>69</v>
      </c>
      <c r="B19" s="15" t="s">
        <v>126</v>
      </c>
      <c r="C19" s="15"/>
      <c r="D19" s="15"/>
      <c r="E19" s="18">
        <f t="shared" si="0"/>
        <v>30</v>
      </c>
      <c r="F19" s="19">
        <f>F20</f>
        <v>30</v>
      </c>
      <c r="G19" s="18">
        <f>G20</f>
        <v>0</v>
      </c>
      <c r="H19" s="18">
        <f t="shared" si="1"/>
        <v>30</v>
      </c>
      <c r="I19" s="19">
        <f>I20</f>
        <v>30</v>
      </c>
      <c r="J19" s="18">
        <f>J20</f>
        <v>0</v>
      </c>
    </row>
    <row r="20" spans="1:10" ht="66.75" customHeight="1" x14ac:dyDescent="0.2">
      <c r="A20" s="15" t="s">
        <v>23</v>
      </c>
      <c r="B20" s="15" t="s">
        <v>126</v>
      </c>
      <c r="C20" s="15" t="s">
        <v>16</v>
      </c>
      <c r="D20" s="15" t="s">
        <v>564</v>
      </c>
      <c r="E20" s="18">
        <f t="shared" si="0"/>
        <v>30</v>
      </c>
      <c r="F20" s="19">
        <v>30</v>
      </c>
      <c r="G20" s="18"/>
      <c r="H20" s="18">
        <f t="shared" si="1"/>
        <v>30</v>
      </c>
      <c r="I20" s="19">
        <v>30</v>
      </c>
      <c r="J20" s="18"/>
    </row>
    <row r="21" spans="1:10" ht="125.25" customHeight="1" x14ac:dyDescent="0.2">
      <c r="A21" s="11" t="s">
        <v>533</v>
      </c>
      <c r="B21" s="11" t="s">
        <v>127</v>
      </c>
      <c r="C21" s="11"/>
      <c r="D21" s="11"/>
      <c r="E21" s="16">
        <f t="shared" si="0"/>
        <v>3</v>
      </c>
      <c r="F21" s="17">
        <f>F22</f>
        <v>3</v>
      </c>
      <c r="G21" s="16">
        <f>G22</f>
        <v>0</v>
      </c>
      <c r="H21" s="16">
        <f t="shared" si="1"/>
        <v>3</v>
      </c>
      <c r="I21" s="17">
        <f>I22</f>
        <v>3</v>
      </c>
      <c r="J21" s="16">
        <f>J22</f>
        <v>0</v>
      </c>
    </row>
    <row r="22" spans="1:10" ht="37.5" customHeight="1" x14ac:dyDescent="0.2">
      <c r="A22" s="15" t="s">
        <v>69</v>
      </c>
      <c r="B22" s="15" t="s">
        <v>128</v>
      </c>
      <c r="C22" s="15"/>
      <c r="D22" s="15"/>
      <c r="E22" s="18">
        <f t="shared" si="0"/>
        <v>3</v>
      </c>
      <c r="F22" s="19">
        <f>F23</f>
        <v>3</v>
      </c>
      <c r="G22" s="18">
        <f>G23</f>
        <v>0</v>
      </c>
      <c r="H22" s="18">
        <f t="shared" si="1"/>
        <v>3</v>
      </c>
      <c r="I22" s="19">
        <f>I23</f>
        <v>3</v>
      </c>
      <c r="J22" s="18">
        <f>J23</f>
        <v>0</v>
      </c>
    </row>
    <row r="23" spans="1:10" ht="189.75" customHeight="1" x14ac:dyDescent="0.2">
      <c r="A23" s="36" t="s">
        <v>25</v>
      </c>
      <c r="B23" s="15" t="s">
        <v>128</v>
      </c>
      <c r="C23" s="15" t="s">
        <v>15</v>
      </c>
      <c r="D23" s="15" t="s">
        <v>564</v>
      </c>
      <c r="E23" s="18">
        <f t="shared" si="0"/>
        <v>3</v>
      </c>
      <c r="F23" s="18">
        <v>3</v>
      </c>
      <c r="G23" s="18"/>
      <c r="H23" s="18">
        <f>I23+J23</f>
        <v>3</v>
      </c>
      <c r="I23" s="18">
        <v>3</v>
      </c>
      <c r="J23" s="18"/>
    </row>
    <row r="24" spans="1:10" ht="126" customHeight="1" x14ac:dyDescent="0.2">
      <c r="A24" s="11" t="s">
        <v>830</v>
      </c>
      <c r="B24" s="11" t="s">
        <v>129</v>
      </c>
      <c r="C24" s="15"/>
      <c r="D24" s="15"/>
      <c r="E24" s="16">
        <f t="shared" si="0"/>
        <v>3</v>
      </c>
      <c r="F24" s="17">
        <f>F25</f>
        <v>3</v>
      </c>
      <c r="G24" s="16">
        <f>G25</f>
        <v>0</v>
      </c>
      <c r="H24" s="16">
        <f t="shared" si="1"/>
        <v>3</v>
      </c>
      <c r="I24" s="17">
        <f>I25</f>
        <v>3</v>
      </c>
      <c r="J24" s="16">
        <f>J25</f>
        <v>0</v>
      </c>
    </row>
    <row r="25" spans="1:10" ht="37.5" customHeight="1" x14ac:dyDescent="0.2">
      <c r="A25" s="15" t="s">
        <v>69</v>
      </c>
      <c r="B25" s="15" t="s">
        <v>130</v>
      </c>
      <c r="C25" s="15"/>
      <c r="D25" s="15"/>
      <c r="E25" s="18">
        <f t="shared" si="0"/>
        <v>3</v>
      </c>
      <c r="F25" s="19">
        <f>F26</f>
        <v>3</v>
      </c>
      <c r="G25" s="18">
        <f>G26</f>
        <v>0</v>
      </c>
      <c r="H25" s="18">
        <f t="shared" si="1"/>
        <v>3</v>
      </c>
      <c r="I25" s="19">
        <f>I26</f>
        <v>3</v>
      </c>
      <c r="J25" s="18">
        <f>J26</f>
        <v>0</v>
      </c>
    </row>
    <row r="26" spans="1:10" ht="215.25" customHeight="1" x14ac:dyDescent="0.2">
      <c r="A26" s="36" t="s">
        <v>25</v>
      </c>
      <c r="B26" s="15" t="s">
        <v>130</v>
      </c>
      <c r="C26" s="15" t="s">
        <v>15</v>
      </c>
      <c r="D26" s="15" t="s">
        <v>564</v>
      </c>
      <c r="E26" s="18">
        <f t="shared" si="0"/>
        <v>3</v>
      </c>
      <c r="F26" s="18">
        <v>3</v>
      </c>
      <c r="G26" s="18"/>
      <c r="H26" s="18">
        <f>I26+J26</f>
        <v>3</v>
      </c>
      <c r="I26" s="18">
        <v>3</v>
      </c>
      <c r="J26" s="18"/>
    </row>
    <row r="27" spans="1:10" ht="120.75" customHeight="1" x14ac:dyDescent="0.2">
      <c r="A27" s="34" t="s">
        <v>577</v>
      </c>
      <c r="B27" s="11" t="s">
        <v>560</v>
      </c>
      <c r="C27" s="11"/>
      <c r="D27" s="11"/>
      <c r="E27" s="16">
        <f t="shared" si="0"/>
        <v>20</v>
      </c>
      <c r="F27" s="17">
        <f>F28</f>
        <v>20</v>
      </c>
      <c r="G27" s="16">
        <f>G28</f>
        <v>0</v>
      </c>
      <c r="H27" s="16">
        <f t="shared" si="1"/>
        <v>20</v>
      </c>
      <c r="I27" s="17">
        <f>I28</f>
        <v>20</v>
      </c>
      <c r="J27" s="16">
        <f>J28</f>
        <v>0</v>
      </c>
    </row>
    <row r="28" spans="1:10" ht="32.25" customHeight="1" x14ac:dyDescent="0.2">
      <c r="A28" s="36" t="s">
        <v>69</v>
      </c>
      <c r="B28" s="15" t="s">
        <v>561</v>
      </c>
      <c r="C28" s="15"/>
      <c r="D28" s="15"/>
      <c r="E28" s="18">
        <f t="shared" si="0"/>
        <v>20</v>
      </c>
      <c r="F28" s="19">
        <f>F29</f>
        <v>20</v>
      </c>
      <c r="G28" s="18">
        <f>G29</f>
        <v>0</v>
      </c>
      <c r="H28" s="18">
        <f t="shared" si="1"/>
        <v>20</v>
      </c>
      <c r="I28" s="19">
        <f>I29</f>
        <v>20</v>
      </c>
      <c r="J28" s="18">
        <f>J29</f>
        <v>0</v>
      </c>
    </row>
    <row r="29" spans="1:10" ht="72" customHeight="1" x14ac:dyDescent="0.2">
      <c r="A29" s="36" t="s">
        <v>23</v>
      </c>
      <c r="B29" s="15" t="s">
        <v>561</v>
      </c>
      <c r="C29" s="15" t="s">
        <v>16</v>
      </c>
      <c r="D29" s="15" t="s">
        <v>26</v>
      </c>
      <c r="E29" s="18">
        <f t="shared" si="0"/>
        <v>20</v>
      </c>
      <c r="F29" s="61">
        <v>20</v>
      </c>
      <c r="G29" s="18"/>
      <c r="H29" s="18">
        <f t="shared" si="1"/>
        <v>20</v>
      </c>
      <c r="I29" s="61">
        <v>20</v>
      </c>
      <c r="J29" s="18"/>
    </row>
    <row r="30" spans="1:10" ht="156" customHeight="1" x14ac:dyDescent="0.2">
      <c r="A30" s="34" t="s">
        <v>680</v>
      </c>
      <c r="B30" s="11" t="s">
        <v>131</v>
      </c>
      <c r="C30" s="11"/>
      <c r="D30" s="11"/>
      <c r="E30" s="16">
        <f t="shared" si="0"/>
        <v>1227</v>
      </c>
      <c r="F30" s="16">
        <f>F31+F43+F34+F37+F40</f>
        <v>1227</v>
      </c>
      <c r="G30" s="16">
        <f>G31+G43+G34+G37+G40</f>
        <v>0</v>
      </c>
      <c r="H30" s="16">
        <f t="shared" si="1"/>
        <v>1227</v>
      </c>
      <c r="I30" s="16">
        <f>I31+I43+I34+I37+I40</f>
        <v>1227</v>
      </c>
      <c r="J30" s="16">
        <f>J31+J43+J34+J37+J40</f>
        <v>0</v>
      </c>
    </row>
    <row r="31" spans="1:10" ht="381" customHeight="1" x14ac:dyDescent="0.2">
      <c r="A31" s="34" t="s">
        <v>132</v>
      </c>
      <c r="B31" s="11" t="s">
        <v>133</v>
      </c>
      <c r="C31" s="11"/>
      <c r="D31" s="11"/>
      <c r="E31" s="16">
        <f t="shared" si="0"/>
        <v>225</v>
      </c>
      <c r="F31" s="17">
        <f>F32</f>
        <v>225</v>
      </c>
      <c r="G31" s="16">
        <f>G32</f>
        <v>0</v>
      </c>
      <c r="H31" s="16">
        <f t="shared" si="1"/>
        <v>225</v>
      </c>
      <c r="I31" s="17">
        <f>I32</f>
        <v>225</v>
      </c>
      <c r="J31" s="16">
        <f>J32</f>
        <v>0</v>
      </c>
    </row>
    <row r="32" spans="1:10" ht="86.25" customHeight="1" x14ac:dyDescent="0.2">
      <c r="A32" s="36" t="s">
        <v>55</v>
      </c>
      <c r="B32" s="15" t="s">
        <v>574</v>
      </c>
      <c r="C32" s="11"/>
      <c r="D32" s="11"/>
      <c r="E32" s="18">
        <f t="shared" si="0"/>
        <v>225</v>
      </c>
      <c r="F32" s="19">
        <f>F33</f>
        <v>225</v>
      </c>
      <c r="G32" s="18">
        <f>G33</f>
        <v>0</v>
      </c>
      <c r="H32" s="18">
        <f t="shared" si="1"/>
        <v>225</v>
      </c>
      <c r="I32" s="19">
        <f>I33</f>
        <v>225</v>
      </c>
      <c r="J32" s="18">
        <f>J33</f>
        <v>0</v>
      </c>
    </row>
    <row r="33" spans="1:10" ht="75.75" customHeight="1" x14ac:dyDescent="0.2">
      <c r="A33" s="15" t="s">
        <v>23</v>
      </c>
      <c r="B33" s="15" t="s">
        <v>574</v>
      </c>
      <c r="C33" s="15" t="s">
        <v>16</v>
      </c>
      <c r="D33" s="15" t="s">
        <v>549</v>
      </c>
      <c r="E33" s="18">
        <f t="shared" si="0"/>
        <v>225</v>
      </c>
      <c r="F33" s="19">
        <v>225</v>
      </c>
      <c r="G33" s="18"/>
      <c r="H33" s="18">
        <f t="shared" si="1"/>
        <v>225</v>
      </c>
      <c r="I33" s="19">
        <v>225</v>
      </c>
      <c r="J33" s="18"/>
    </row>
    <row r="34" spans="1:10" ht="171.75" customHeight="1" x14ac:dyDescent="0.2">
      <c r="A34" s="11" t="s">
        <v>618</v>
      </c>
      <c r="B34" s="11" t="s">
        <v>557</v>
      </c>
      <c r="C34" s="11"/>
      <c r="D34" s="11"/>
      <c r="E34" s="16">
        <f t="shared" si="0"/>
        <v>480</v>
      </c>
      <c r="F34" s="17">
        <f>F35</f>
        <v>480</v>
      </c>
      <c r="G34" s="16">
        <f>G35</f>
        <v>0</v>
      </c>
      <c r="H34" s="16">
        <f t="shared" si="1"/>
        <v>480</v>
      </c>
      <c r="I34" s="17">
        <f>I35</f>
        <v>480</v>
      </c>
      <c r="J34" s="16">
        <f>J35</f>
        <v>0</v>
      </c>
    </row>
    <row r="35" spans="1:10" ht="31.15" customHeight="1" x14ac:dyDescent="0.2">
      <c r="A35" s="35" t="s">
        <v>69</v>
      </c>
      <c r="B35" s="15" t="s">
        <v>558</v>
      </c>
      <c r="C35" s="15"/>
      <c r="D35" s="15"/>
      <c r="E35" s="18">
        <f t="shared" si="0"/>
        <v>480</v>
      </c>
      <c r="F35" s="19">
        <f>F36</f>
        <v>480</v>
      </c>
      <c r="G35" s="18">
        <f>G36</f>
        <v>0</v>
      </c>
      <c r="H35" s="18">
        <f t="shared" si="1"/>
        <v>480</v>
      </c>
      <c r="I35" s="19">
        <f>I36</f>
        <v>480</v>
      </c>
      <c r="J35" s="18">
        <f>J36</f>
        <v>0</v>
      </c>
    </row>
    <row r="36" spans="1:10" ht="53.25" customHeight="1" x14ac:dyDescent="0.2">
      <c r="A36" s="15" t="s">
        <v>30</v>
      </c>
      <c r="B36" s="15" t="s">
        <v>558</v>
      </c>
      <c r="C36" s="15" t="s">
        <v>19</v>
      </c>
      <c r="D36" s="15" t="s">
        <v>1</v>
      </c>
      <c r="E36" s="18">
        <f t="shared" si="0"/>
        <v>480</v>
      </c>
      <c r="F36" s="18">
        <v>480</v>
      </c>
      <c r="G36" s="18"/>
      <c r="H36" s="18">
        <f t="shared" si="1"/>
        <v>480</v>
      </c>
      <c r="I36" s="18">
        <v>480</v>
      </c>
      <c r="J36" s="18"/>
    </row>
    <row r="37" spans="1:10" ht="204" customHeight="1" x14ac:dyDescent="0.2">
      <c r="A37" s="11" t="s">
        <v>703</v>
      </c>
      <c r="B37" s="11" t="s">
        <v>704</v>
      </c>
      <c r="C37" s="11"/>
      <c r="D37" s="11"/>
      <c r="E37" s="16">
        <f t="shared" si="0"/>
        <v>10</v>
      </c>
      <c r="F37" s="17">
        <f>F38</f>
        <v>10</v>
      </c>
      <c r="G37" s="17">
        <f>G38</f>
        <v>0</v>
      </c>
      <c r="H37" s="16">
        <f t="shared" si="1"/>
        <v>10</v>
      </c>
      <c r="I37" s="17">
        <f>I38</f>
        <v>10</v>
      </c>
      <c r="J37" s="17">
        <f>J38</f>
        <v>0</v>
      </c>
    </row>
    <row r="38" spans="1:10" ht="31.5" customHeight="1" x14ac:dyDescent="0.2">
      <c r="A38" s="35" t="s">
        <v>69</v>
      </c>
      <c r="B38" s="15" t="s">
        <v>705</v>
      </c>
      <c r="C38" s="15"/>
      <c r="D38" s="15"/>
      <c r="E38" s="18">
        <f t="shared" si="0"/>
        <v>10</v>
      </c>
      <c r="F38" s="19">
        <f>F39</f>
        <v>10</v>
      </c>
      <c r="G38" s="19">
        <f>G39</f>
        <v>0</v>
      </c>
      <c r="H38" s="18">
        <f t="shared" si="1"/>
        <v>10</v>
      </c>
      <c r="I38" s="19">
        <f>I39</f>
        <v>10</v>
      </c>
      <c r="J38" s="19">
        <f>J39</f>
        <v>0</v>
      </c>
    </row>
    <row r="39" spans="1:10" ht="75" customHeight="1" x14ac:dyDescent="0.2">
      <c r="A39" s="15" t="s">
        <v>23</v>
      </c>
      <c r="B39" s="15" t="s">
        <v>705</v>
      </c>
      <c r="C39" s="15" t="s">
        <v>16</v>
      </c>
      <c r="D39" s="15" t="s">
        <v>1</v>
      </c>
      <c r="E39" s="18">
        <f t="shared" si="0"/>
        <v>10</v>
      </c>
      <c r="F39" s="18">
        <v>10</v>
      </c>
      <c r="G39" s="18"/>
      <c r="H39" s="18">
        <f t="shared" si="1"/>
        <v>10</v>
      </c>
      <c r="I39" s="18">
        <v>10</v>
      </c>
      <c r="J39" s="18"/>
    </row>
    <row r="40" spans="1:10" ht="149.44999999999999" customHeight="1" x14ac:dyDescent="0.2">
      <c r="A40" s="11" t="s">
        <v>706</v>
      </c>
      <c r="B40" s="11" t="s">
        <v>707</v>
      </c>
      <c r="C40" s="15"/>
      <c r="D40" s="15"/>
      <c r="E40" s="16">
        <f t="shared" si="0"/>
        <v>113</v>
      </c>
      <c r="F40" s="17">
        <f>F41</f>
        <v>113</v>
      </c>
      <c r="G40" s="17">
        <f>G41</f>
        <v>0</v>
      </c>
      <c r="H40" s="16">
        <f t="shared" si="1"/>
        <v>113</v>
      </c>
      <c r="I40" s="17">
        <f>I41</f>
        <v>113</v>
      </c>
      <c r="J40" s="17">
        <f>J41</f>
        <v>0</v>
      </c>
    </row>
    <row r="41" spans="1:10" ht="34.5" customHeight="1" x14ac:dyDescent="0.2">
      <c r="A41" s="35" t="s">
        <v>69</v>
      </c>
      <c r="B41" s="15" t="s">
        <v>708</v>
      </c>
      <c r="C41" s="15"/>
      <c r="D41" s="15"/>
      <c r="E41" s="18">
        <f t="shared" si="0"/>
        <v>113</v>
      </c>
      <c r="F41" s="19">
        <f>F42</f>
        <v>113</v>
      </c>
      <c r="G41" s="19">
        <f>G42</f>
        <v>0</v>
      </c>
      <c r="H41" s="18">
        <f t="shared" si="1"/>
        <v>113</v>
      </c>
      <c r="I41" s="19">
        <f>I42</f>
        <v>113</v>
      </c>
      <c r="J41" s="19">
        <f>J42</f>
        <v>0</v>
      </c>
    </row>
    <row r="42" spans="1:10" ht="57" customHeight="1" x14ac:dyDescent="0.2">
      <c r="A42" s="15" t="s">
        <v>30</v>
      </c>
      <c r="B42" s="15" t="s">
        <v>708</v>
      </c>
      <c r="C42" s="15" t="s">
        <v>19</v>
      </c>
      <c r="D42" s="15" t="s">
        <v>1</v>
      </c>
      <c r="E42" s="18">
        <f t="shared" si="0"/>
        <v>113</v>
      </c>
      <c r="F42" s="18">
        <v>113</v>
      </c>
      <c r="G42" s="18"/>
      <c r="H42" s="18">
        <f t="shared" si="1"/>
        <v>113</v>
      </c>
      <c r="I42" s="18">
        <v>113</v>
      </c>
      <c r="J42" s="18"/>
    </row>
    <row r="43" spans="1:10" ht="206.45" customHeight="1" x14ac:dyDescent="0.2">
      <c r="A43" s="37" t="s">
        <v>637</v>
      </c>
      <c r="B43" s="11" t="s">
        <v>134</v>
      </c>
      <c r="C43" s="15"/>
      <c r="D43" s="15"/>
      <c r="E43" s="16">
        <f t="shared" si="0"/>
        <v>399</v>
      </c>
      <c r="F43" s="17">
        <f>F44</f>
        <v>399</v>
      </c>
      <c r="G43" s="16">
        <f>G44</f>
        <v>0</v>
      </c>
      <c r="H43" s="16">
        <f t="shared" si="1"/>
        <v>399</v>
      </c>
      <c r="I43" s="17">
        <f>I44</f>
        <v>399</v>
      </c>
      <c r="J43" s="16">
        <f>J44</f>
        <v>0</v>
      </c>
    </row>
    <row r="44" spans="1:10" ht="37.5" customHeight="1" x14ac:dyDescent="0.2">
      <c r="A44" s="35" t="s">
        <v>69</v>
      </c>
      <c r="B44" s="15" t="s">
        <v>135</v>
      </c>
      <c r="C44" s="15"/>
      <c r="D44" s="15"/>
      <c r="E44" s="18">
        <f t="shared" si="0"/>
        <v>399</v>
      </c>
      <c r="F44" s="19">
        <f>F45+F46</f>
        <v>399</v>
      </c>
      <c r="G44" s="18">
        <f>G45+G46</f>
        <v>0</v>
      </c>
      <c r="H44" s="18">
        <f t="shared" si="1"/>
        <v>399</v>
      </c>
      <c r="I44" s="19">
        <f>I45+I46</f>
        <v>399</v>
      </c>
      <c r="J44" s="18">
        <f>J45+J46</f>
        <v>0</v>
      </c>
    </row>
    <row r="45" spans="1:10" ht="105" customHeight="1" x14ac:dyDescent="0.2">
      <c r="A45" s="15" t="s">
        <v>21</v>
      </c>
      <c r="B45" s="15" t="s">
        <v>135</v>
      </c>
      <c r="C45" s="15" t="s">
        <v>17</v>
      </c>
      <c r="D45" s="15" t="s">
        <v>28</v>
      </c>
      <c r="E45" s="18">
        <f t="shared" si="0"/>
        <v>198.9</v>
      </c>
      <c r="F45" s="61">
        <v>198.9</v>
      </c>
      <c r="G45" s="18"/>
      <c r="H45" s="18">
        <f t="shared" si="1"/>
        <v>198.9</v>
      </c>
      <c r="I45" s="61">
        <v>198.9</v>
      </c>
      <c r="J45" s="18"/>
    </row>
    <row r="46" spans="1:10" ht="106.5" customHeight="1" x14ac:dyDescent="0.2">
      <c r="A46" s="15" t="s">
        <v>21</v>
      </c>
      <c r="B46" s="15" t="s">
        <v>135</v>
      </c>
      <c r="C46" s="15" t="s">
        <v>17</v>
      </c>
      <c r="D46" s="15" t="s">
        <v>27</v>
      </c>
      <c r="E46" s="18">
        <f t="shared" si="0"/>
        <v>200.1</v>
      </c>
      <c r="F46" s="61">
        <v>200.1</v>
      </c>
      <c r="G46" s="18"/>
      <c r="H46" s="18">
        <f t="shared" si="1"/>
        <v>200.1</v>
      </c>
      <c r="I46" s="61">
        <v>200.1</v>
      </c>
      <c r="J46" s="18"/>
    </row>
    <row r="47" spans="1:10" ht="192.6" customHeight="1" x14ac:dyDescent="0.2">
      <c r="A47" s="34" t="s">
        <v>681</v>
      </c>
      <c r="B47" s="11" t="s">
        <v>136</v>
      </c>
      <c r="C47" s="11"/>
      <c r="D47" s="11"/>
      <c r="E47" s="16">
        <f t="shared" ref="E47:E75" si="2">F47+G47</f>
        <v>82715</v>
      </c>
      <c r="F47" s="17">
        <f>F48</f>
        <v>82715</v>
      </c>
      <c r="G47" s="16">
        <f>G48</f>
        <v>0</v>
      </c>
      <c r="H47" s="16">
        <f t="shared" si="1"/>
        <v>83416</v>
      </c>
      <c r="I47" s="17">
        <f>I48</f>
        <v>83416</v>
      </c>
      <c r="J47" s="16">
        <f>J48</f>
        <v>0</v>
      </c>
    </row>
    <row r="48" spans="1:10" ht="275.45" customHeight="1" x14ac:dyDescent="0.2">
      <c r="A48" s="34" t="s">
        <v>137</v>
      </c>
      <c r="B48" s="11" t="s">
        <v>138</v>
      </c>
      <c r="C48" s="11"/>
      <c r="D48" s="11"/>
      <c r="E48" s="16">
        <f t="shared" si="2"/>
        <v>82715</v>
      </c>
      <c r="F48" s="17">
        <f>F49</f>
        <v>82715</v>
      </c>
      <c r="G48" s="16">
        <f>G49</f>
        <v>0</v>
      </c>
      <c r="H48" s="16">
        <f t="shared" si="1"/>
        <v>83416</v>
      </c>
      <c r="I48" s="17">
        <f>I49</f>
        <v>83416</v>
      </c>
      <c r="J48" s="16">
        <f>J49</f>
        <v>0</v>
      </c>
    </row>
    <row r="49" spans="1:10" ht="86.25" customHeight="1" x14ac:dyDescent="0.2">
      <c r="A49" s="36" t="s">
        <v>55</v>
      </c>
      <c r="B49" s="15" t="s">
        <v>139</v>
      </c>
      <c r="C49" s="15"/>
      <c r="D49" s="15"/>
      <c r="E49" s="18">
        <f t="shared" si="2"/>
        <v>82715</v>
      </c>
      <c r="F49" s="19">
        <f>F50+F51+F52+F53+F54+F55</f>
        <v>82715</v>
      </c>
      <c r="G49" s="19">
        <f>G50+G51+G52+G53+G54+G55</f>
        <v>0</v>
      </c>
      <c r="H49" s="18">
        <f t="shared" si="1"/>
        <v>83416</v>
      </c>
      <c r="I49" s="19">
        <f>I50+I51+I52+I53+I54+I55</f>
        <v>83416</v>
      </c>
      <c r="J49" s="19">
        <f>J50+J51+J52+J53+J54+J55</f>
        <v>0</v>
      </c>
    </row>
    <row r="50" spans="1:10" ht="191.25" customHeight="1" x14ac:dyDescent="0.2">
      <c r="A50" s="36" t="s">
        <v>25</v>
      </c>
      <c r="B50" s="15" t="s">
        <v>139</v>
      </c>
      <c r="C50" s="15" t="s">
        <v>15</v>
      </c>
      <c r="D50" s="15" t="s">
        <v>29</v>
      </c>
      <c r="E50" s="18">
        <f t="shared" si="2"/>
        <v>49327</v>
      </c>
      <c r="F50" s="19">
        <v>49327</v>
      </c>
      <c r="G50" s="18"/>
      <c r="H50" s="18">
        <f t="shared" si="1"/>
        <v>49763</v>
      </c>
      <c r="I50" s="19">
        <v>49763</v>
      </c>
      <c r="J50" s="18"/>
    </row>
    <row r="51" spans="1:10" ht="66" customHeight="1" x14ac:dyDescent="0.2">
      <c r="A51" s="15" t="s">
        <v>23</v>
      </c>
      <c r="B51" s="15" t="s">
        <v>139</v>
      </c>
      <c r="C51" s="15" t="s">
        <v>16</v>
      </c>
      <c r="D51" s="15" t="s">
        <v>29</v>
      </c>
      <c r="E51" s="18">
        <f t="shared" si="2"/>
        <v>7645.8</v>
      </c>
      <c r="F51" s="19">
        <v>7645.8</v>
      </c>
      <c r="G51" s="18"/>
      <c r="H51" s="18">
        <f t="shared" si="1"/>
        <v>7712.8</v>
      </c>
      <c r="I51" s="19">
        <v>7712.8</v>
      </c>
      <c r="J51" s="18"/>
    </row>
    <row r="52" spans="1:10" ht="48" customHeight="1" x14ac:dyDescent="0.2">
      <c r="A52" s="15" t="s">
        <v>22</v>
      </c>
      <c r="B52" s="15" t="s">
        <v>139</v>
      </c>
      <c r="C52" s="15" t="s">
        <v>18</v>
      </c>
      <c r="D52" s="15" t="s">
        <v>29</v>
      </c>
      <c r="E52" s="18">
        <f t="shared" si="2"/>
        <v>418</v>
      </c>
      <c r="F52" s="19">
        <v>418</v>
      </c>
      <c r="G52" s="18"/>
      <c r="H52" s="18">
        <f t="shared" si="1"/>
        <v>418</v>
      </c>
      <c r="I52" s="19">
        <v>418</v>
      </c>
      <c r="J52" s="18"/>
    </row>
    <row r="53" spans="1:10" ht="191.25" customHeight="1" x14ac:dyDescent="0.2">
      <c r="A53" s="36" t="s">
        <v>25</v>
      </c>
      <c r="B53" s="15" t="s">
        <v>139</v>
      </c>
      <c r="C53" s="15" t="s">
        <v>15</v>
      </c>
      <c r="D53" s="15" t="s">
        <v>550</v>
      </c>
      <c r="E53" s="18">
        <f t="shared" si="2"/>
        <v>21823</v>
      </c>
      <c r="F53" s="19">
        <v>21823</v>
      </c>
      <c r="G53" s="18"/>
      <c r="H53" s="18">
        <f t="shared" si="1"/>
        <v>22014</v>
      </c>
      <c r="I53" s="19">
        <v>22014</v>
      </c>
      <c r="J53" s="18"/>
    </row>
    <row r="54" spans="1:10" ht="67.5" customHeight="1" x14ac:dyDescent="0.2">
      <c r="A54" s="15" t="s">
        <v>23</v>
      </c>
      <c r="B54" s="15" t="s">
        <v>139</v>
      </c>
      <c r="C54" s="15" t="s">
        <v>16</v>
      </c>
      <c r="D54" s="15" t="s">
        <v>550</v>
      </c>
      <c r="E54" s="18">
        <f t="shared" si="2"/>
        <v>3436.2</v>
      </c>
      <c r="F54" s="19">
        <v>3436.2</v>
      </c>
      <c r="G54" s="18"/>
      <c r="H54" s="18">
        <f t="shared" si="1"/>
        <v>3443.2</v>
      </c>
      <c r="I54" s="19">
        <v>3443.2</v>
      </c>
      <c r="J54" s="18"/>
    </row>
    <row r="55" spans="1:10" ht="45.75" customHeight="1" x14ac:dyDescent="0.2">
      <c r="A55" s="15" t="s">
        <v>22</v>
      </c>
      <c r="B55" s="15" t="s">
        <v>139</v>
      </c>
      <c r="C55" s="15" t="s">
        <v>18</v>
      </c>
      <c r="D55" s="15" t="s">
        <v>550</v>
      </c>
      <c r="E55" s="18">
        <f t="shared" si="2"/>
        <v>65</v>
      </c>
      <c r="F55" s="19">
        <v>65</v>
      </c>
      <c r="G55" s="18"/>
      <c r="H55" s="18">
        <f t="shared" si="1"/>
        <v>65</v>
      </c>
      <c r="I55" s="19">
        <v>65</v>
      </c>
      <c r="J55" s="18"/>
    </row>
    <row r="56" spans="1:10" ht="172.9" customHeight="1" x14ac:dyDescent="0.2">
      <c r="A56" s="34" t="s">
        <v>682</v>
      </c>
      <c r="B56" s="11" t="s">
        <v>140</v>
      </c>
      <c r="C56" s="11"/>
      <c r="D56" s="11"/>
      <c r="E56" s="16">
        <f t="shared" si="2"/>
        <v>2845</v>
      </c>
      <c r="F56" s="17">
        <f t="shared" ref="F56:G58" si="3">F57</f>
        <v>0</v>
      </c>
      <c r="G56" s="16">
        <f t="shared" si="3"/>
        <v>2845</v>
      </c>
      <c r="H56" s="16">
        <f t="shared" si="1"/>
        <v>2946</v>
      </c>
      <c r="I56" s="17">
        <f t="shared" ref="I56:J58" si="4">I57</f>
        <v>0</v>
      </c>
      <c r="J56" s="16">
        <f t="shared" si="4"/>
        <v>2946</v>
      </c>
    </row>
    <row r="57" spans="1:10" ht="172.9" customHeight="1" x14ac:dyDescent="0.2">
      <c r="A57" s="34" t="s">
        <v>141</v>
      </c>
      <c r="B57" s="11" t="s">
        <v>142</v>
      </c>
      <c r="C57" s="11"/>
      <c r="D57" s="11"/>
      <c r="E57" s="16">
        <f t="shared" si="2"/>
        <v>2845</v>
      </c>
      <c r="F57" s="17">
        <f t="shared" si="3"/>
        <v>0</v>
      </c>
      <c r="G57" s="17">
        <f t="shared" si="3"/>
        <v>2845</v>
      </c>
      <c r="H57" s="16">
        <f t="shared" si="1"/>
        <v>2946</v>
      </c>
      <c r="I57" s="17">
        <f t="shared" si="4"/>
        <v>0</v>
      </c>
      <c r="J57" s="17">
        <f t="shared" si="4"/>
        <v>2946</v>
      </c>
    </row>
    <row r="58" spans="1:10" ht="134.25" customHeight="1" x14ac:dyDescent="0.2">
      <c r="A58" s="36" t="s">
        <v>143</v>
      </c>
      <c r="B58" s="15" t="s">
        <v>144</v>
      </c>
      <c r="C58" s="15"/>
      <c r="D58" s="15"/>
      <c r="E58" s="18">
        <f t="shared" si="2"/>
        <v>2845</v>
      </c>
      <c r="F58" s="19">
        <f t="shared" si="3"/>
        <v>0</v>
      </c>
      <c r="G58" s="19">
        <f t="shared" si="3"/>
        <v>2845</v>
      </c>
      <c r="H58" s="18">
        <f t="shared" si="1"/>
        <v>2946</v>
      </c>
      <c r="I58" s="19">
        <f t="shared" si="4"/>
        <v>0</v>
      </c>
      <c r="J58" s="19">
        <f t="shared" si="4"/>
        <v>2946</v>
      </c>
    </row>
    <row r="59" spans="1:10" ht="194.25" customHeight="1" x14ac:dyDescent="0.2">
      <c r="A59" s="36" t="s">
        <v>25</v>
      </c>
      <c r="B59" s="15" t="s">
        <v>144</v>
      </c>
      <c r="C59" s="15" t="s">
        <v>15</v>
      </c>
      <c r="D59" s="15" t="s">
        <v>6</v>
      </c>
      <c r="E59" s="18">
        <f t="shared" si="2"/>
        <v>2845</v>
      </c>
      <c r="F59" s="19">
        <v>0</v>
      </c>
      <c r="G59" s="18">
        <f>2882-37</f>
        <v>2845</v>
      </c>
      <c r="H59" s="18">
        <f t="shared" si="1"/>
        <v>2946</v>
      </c>
      <c r="I59" s="19">
        <v>0</v>
      </c>
      <c r="J59" s="18">
        <f>2989-43</f>
        <v>2946</v>
      </c>
    </row>
    <row r="60" spans="1:10" ht="183" customHeight="1" x14ac:dyDescent="0.2">
      <c r="A60" s="11" t="s">
        <v>728</v>
      </c>
      <c r="B60" s="11" t="s">
        <v>619</v>
      </c>
      <c r="C60" s="15"/>
      <c r="D60" s="15"/>
      <c r="E60" s="16">
        <f t="shared" si="2"/>
        <v>44.1</v>
      </c>
      <c r="F60" s="16">
        <f>F61+F64</f>
        <v>44.1</v>
      </c>
      <c r="G60" s="16">
        <f>G61+G64</f>
        <v>0</v>
      </c>
      <c r="H60" s="16">
        <f t="shared" si="1"/>
        <v>44.1</v>
      </c>
      <c r="I60" s="16">
        <f>I61+I64</f>
        <v>44.1</v>
      </c>
      <c r="J60" s="16">
        <f>J61+J64</f>
        <v>0</v>
      </c>
    </row>
    <row r="61" spans="1:10" ht="137.44999999999999" customHeight="1" x14ac:dyDescent="0.2">
      <c r="A61" s="37" t="s">
        <v>722</v>
      </c>
      <c r="B61" s="11" t="s">
        <v>724</v>
      </c>
      <c r="C61" s="15"/>
      <c r="D61" s="15"/>
      <c r="E61" s="16">
        <f t="shared" si="2"/>
        <v>31.1</v>
      </c>
      <c r="F61" s="16">
        <f>F62</f>
        <v>31.1</v>
      </c>
      <c r="G61" s="16">
        <f>G62</f>
        <v>0</v>
      </c>
      <c r="H61" s="16">
        <f t="shared" si="1"/>
        <v>31.1</v>
      </c>
      <c r="I61" s="16">
        <f>I62</f>
        <v>31.1</v>
      </c>
      <c r="J61" s="16">
        <f>J62</f>
        <v>0</v>
      </c>
    </row>
    <row r="62" spans="1:10" ht="37.5" customHeight="1" x14ac:dyDescent="0.2">
      <c r="A62" s="36" t="s">
        <v>69</v>
      </c>
      <c r="B62" s="15" t="s">
        <v>725</v>
      </c>
      <c r="C62" s="15"/>
      <c r="D62" s="15"/>
      <c r="E62" s="18">
        <f t="shared" si="2"/>
        <v>31.1</v>
      </c>
      <c r="F62" s="18">
        <f>F63</f>
        <v>31.1</v>
      </c>
      <c r="G62" s="18">
        <f>G63</f>
        <v>0</v>
      </c>
      <c r="H62" s="18">
        <f t="shared" si="1"/>
        <v>31.1</v>
      </c>
      <c r="I62" s="18">
        <f>I63</f>
        <v>31.1</v>
      </c>
      <c r="J62" s="18">
        <f>J63</f>
        <v>0</v>
      </c>
    </row>
    <row r="63" spans="1:10" ht="65.25" customHeight="1" x14ac:dyDescent="0.2">
      <c r="A63" s="36" t="s">
        <v>23</v>
      </c>
      <c r="B63" s="15" t="s">
        <v>725</v>
      </c>
      <c r="C63" s="15" t="s">
        <v>16</v>
      </c>
      <c r="D63" s="15" t="s">
        <v>26</v>
      </c>
      <c r="E63" s="18">
        <f t="shared" si="2"/>
        <v>31.1</v>
      </c>
      <c r="F63" s="61">
        <v>31.1</v>
      </c>
      <c r="G63" s="18"/>
      <c r="H63" s="18">
        <f t="shared" si="1"/>
        <v>31.1</v>
      </c>
      <c r="I63" s="61">
        <v>31.1</v>
      </c>
      <c r="J63" s="18"/>
    </row>
    <row r="64" spans="1:10" ht="235.9" customHeight="1" x14ac:dyDescent="0.2">
      <c r="A64" s="37" t="s">
        <v>723</v>
      </c>
      <c r="B64" s="11" t="s">
        <v>726</v>
      </c>
      <c r="C64" s="15"/>
      <c r="D64" s="15"/>
      <c r="E64" s="16">
        <f t="shared" si="2"/>
        <v>13</v>
      </c>
      <c r="F64" s="16">
        <f>F65</f>
        <v>13</v>
      </c>
      <c r="G64" s="16">
        <f>G65</f>
        <v>0</v>
      </c>
      <c r="H64" s="16">
        <f t="shared" si="1"/>
        <v>13</v>
      </c>
      <c r="I64" s="16">
        <f>I65</f>
        <v>13</v>
      </c>
      <c r="J64" s="16">
        <f>J65</f>
        <v>0</v>
      </c>
    </row>
    <row r="65" spans="1:10" ht="35.25" customHeight="1" x14ac:dyDescent="0.2">
      <c r="A65" s="36" t="s">
        <v>69</v>
      </c>
      <c r="B65" s="15" t="s">
        <v>727</v>
      </c>
      <c r="C65" s="15"/>
      <c r="D65" s="15"/>
      <c r="E65" s="18">
        <f t="shared" si="2"/>
        <v>13</v>
      </c>
      <c r="F65" s="18">
        <f>F66</f>
        <v>13</v>
      </c>
      <c r="G65" s="18">
        <f>G66</f>
        <v>0</v>
      </c>
      <c r="H65" s="18">
        <f t="shared" si="1"/>
        <v>13</v>
      </c>
      <c r="I65" s="18">
        <f>I66</f>
        <v>13</v>
      </c>
      <c r="J65" s="18">
        <f>J66</f>
        <v>0</v>
      </c>
    </row>
    <row r="66" spans="1:10" ht="60.75" customHeight="1" x14ac:dyDescent="0.2">
      <c r="A66" s="36" t="s">
        <v>23</v>
      </c>
      <c r="B66" s="15" t="s">
        <v>727</v>
      </c>
      <c r="C66" s="15" t="s">
        <v>16</v>
      </c>
      <c r="D66" s="15" t="s">
        <v>26</v>
      </c>
      <c r="E66" s="18">
        <f t="shared" si="2"/>
        <v>13</v>
      </c>
      <c r="F66" s="61">
        <v>13</v>
      </c>
      <c r="G66" s="18"/>
      <c r="H66" s="18">
        <f t="shared" si="1"/>
        <v>13</v>
      </c>
      <c r="I66" s="61">
        <v>13</v>
      </c>
      <c r="J66" s="18"/>
    </row>
    <row r="67" spans="1:10" ht="106.5" customHeight="1" x14ac:dyDescent="0.2">
      <c r="A67" s="37" t="s">
        <v>664</v>
      </c>
      <c r="B67" s="11" t="s">
        <v>235</v>
      </c>
      <c r="C67" s="11"/>
      <c r="D67" s="15"/>
      <c r="E67" s="16">
        <f t="shared" si="2"/>
        <v>6062520.0999999996</v>
      </c>
      <c r="F67" s="17">
        <f>F68+F96+F138+F175+F182+F199+F209</f>
        <v>1725403.7000000002</v>
      </c>
      <c r="G67" s="16">
        <f>G68+G96+G138+G175+G182+G199+G209</f>
        <v>4337116.3999999994</v>
      </c>
      <c r="H67" s="16">
        <f t="shared" si="1"/>
        <v>6251685.2000000002</v>
      </c>
      <c r="I67" s="17">
        <f>I68+I96+I138+I175+I182+I199+I209</f>
        <v>1798025.1000000003</v>
      </c>
      <c r="J67" s="16">
        <f>J68+J96+J138+J175+J182+J199+J209</f>
        <v>4453660.0999999996</v>
      </c>
    </row>
    <row r="68" spans="1:10" ht="69.75" customHeight="1" x14ac:dyDescent="0.2">
      <c r="A68" s="37" t="s">
        <v>236</v>
      </c>
      <c r="B68" s="11" t="s">
        <v>237</v>
      </c>
      <c r="C68" s="11"/>
      <c r="D68" s="15"/>
      <c r="E68" s="16">
        <f t="shared" si="2"/>
        <v>2127143.6</v>
      </c>
      <c r="F68" s="17">
        <f>F69+F73+F76+F83+F86+F91</f>
        <v>409495.60000000003</v>
      </c>
      <c r="G68" s="17">
        <f>G69+G73+G76+G83+G86+G91</f>
        <v>1717648</v>
      </c>
      <c r="H68" s="16">
        <f t="shared" si="1"/>
        <v>2229175.6</v>
      </c>
      <c r="I68" s="17">
        <f>I69+I73+I76+I83+I86+I91</f>
        <v>427590.60000000003</v>
      </c>
      <c r="J68" s="17">
        <f>J69+J73+J76+J83+J86+J91</f>
        <v>1801585</v>
      </c>
    </row>
    <row r="69" spans="1:10" ht="245.25" customHeight="1" x14ac:dyDescent="0.2">
      <c r="A69" s="37" t="s">
        <v>865</v>
      </c>
      <c r="B69" s="11" t="s">
        <v>238</v>
      </c>
      <c r="C69" s="15"/>
      <c r="D69" s="15"/>
      <c r="E69" s="16">
        <f t="shared" si="2"/>
        <v>1578286</v>
      </c>
      <c r="F69" s="17">
        <f>F70</f>
        <v>0</v>
      </c>
      <c r="G69" s="16">
        <f>G70</f>
        <v>1578286</v>
      </c>
      <c r="H69" s="16">
        <f t="shared" si="1"/>
        <v>1654080</v>
      </c>
      <c r="I69" s="17">
        <f>I70</f>
        <v>0</v>
      </c>
      <c r="J69" s="16">
        <f>J70</f>
        <v>1654080</v>
      </c>
    </row>
    <row r="70" spans="1:10" ht="188.25" customHeight="1" x14ac:dyDescent="0.2">
      <c r="A70" s="38" t="s">
        <v>866</v>
      </c>
      <c r="B70" s="15" t="s">
        <v>239</v>
      </c>
      <c r="C70" s="15"/>
      <c r="D70" s="15"/>
      <c r="E70" s="18">
        <f t="shared" si="2"/>
        <v>1578286</v>
      </c>
      <c r="F70" s="18">
        <f>F71+F72</f>
        <v>0</v>
      </c>
      <c r="G70" s="18">
        <f>G71+G72</f>
        <v>1578286</v>
      </c>
      <c r="H70" s="18">
        <f t="shared" si="1"/>
        <v>1654080</v>
      </c>
      <c r="I70" s="18">
        <f>I71+I72</f>
        <v>0</v>
      </c>
      <c r="J70" s="18">
        <f>J71+J72</f>
        <v>1654080</v>
      </c>
    </row>
    <row r="71" spans="1:10" ht="99" customHeight="1" x14ac:dyDescent="0.2">
      <c r="A71" s="15" t="s">
        <v>21</v>
      </c>
      <c r="B71" s="15" t="s">
        <v>239</v>
      </c>
      <c r="C71" s="15" t="s">
        <v>17</v>
      </c>
      <c r="D71" s="15" t="s">
        <v>28</v>
      </c>
      <c r="E71" s="18">
        <f t="shared" si="2"/>
        <v>1546204</v>
      </c>
      <c r="F71" s="19"/>
      <c r="G71" s="18">
        <v>1546204</v>
      </c>
      <c r="H71" s="18">
        <f t="shared" si="1"/>
        <v>1621998</v>
      </c>
      <c r="I71" s="19"/>
      <c r="J71" s="18">
        <v>1621998</v>
      </c>
    </row>
    <row r="72" spans="1:10" ht="54" customHeight="1" x14ac:dyDescent="0.2">
      <c r="A72" s="15" t="s">
        <v>22</v>
      </c>
      <c r="B72" s="15" t="s">
        <v>239</v>
      </c>
      <c r="C72" s="15" t="s">
        <v>18</v>
      </c>
      <c r="D72" s="15" t="s">
        <v>28</v>
      </c>
      <c r="E72" s="18">
        <f>F72+G72</f>
        <v>32082</v>
      </c>
      <c r="F72" s="18"/>
      <c r="G72" s="61">
        <v>32082</v>
      </c>
      <c r="H72" s="18">
        <f>I72+J72</f>
        <v>32082</v>
      </c>
      <c r="I72" s="18"/>
      <c r="J72" s="61">
        <v>32082</v>
      </c>
    </row>
    <row r="73" spans="1:10" ht="201.6" customHeight="1" x14ac:dyDescent="0.2">
      <c r="A73" s="11" t="s">
        <v>638</v>
      </c>
      <c r="B73" s="11" t="s">
        <v>240</v>
      </c>
      <c r="C73" s="15"/>
      <c r="D73" s="15"/>
      <c r="E73" s="16">
        <f t="shared" si="2"/>
        <v>67177</v>
      </c>
      <c r="F73" s="17">
        <f>F74</f>
        <v>0</v>
      </c>
      <c r="G73" s="16">
        <f>G74</f>
        <v>67177</v>
      </c>
      <c r="H73" s="16">
        <f t="shared" ref="H73:H75" si="5">I73+J73</f>
        <v>67177</v>
      </c>
      <c r="I73" s="17">
        <f>I74</f>
        <v>0</v>
      </c>
      <c r="J73" s="16">
        <f>J74</f>
        <v>67177</v>
      </c>
    </row>
    <row r="74" spans="1:10" ht="157.5" customHeight="1" x14ac:dyDescent="0.2">
      <c r="A74" s="35" t="s">
        <v>241</v>
      </c>
      <c r="B74" s="15" t="s">
        <v>242</v>
      </c>
      <c r="C74" s="11"/>
      <c r="D74" s="15"/>
      <c r="E74" s="18">
        <f t="shared" si="2"/>
        <v>67177</v>
      </c>
      <c r="F74" s="19">
        <f>F75</f>
        <v>0</v>
      </c>
      <c r="G74" s="18">
        <f>G75</f>
        <v>67177</v>
      </c>
      <c r="H74" s="18">
        <f t="shared" si="5"/>
        <v>67177</v>
      </c>
      <c r="I74" s="19">
        <f>I75</f>
        <v>0</v>
      </c>
      <c r="J74" s="18">
        <f>J75</f>
        <v>67177</v>
      </c>
    </row>
    <row r="75" spans="1:10" ht="55.5" customHeight="1" x14ac:dyDescent="0.2">
      <c r="A75" s="35" t="s">
        <v>30</v>
      </c>
      <c r="B75" s="15" t="s">
        <v>242</v>
      </c>
      <c r="C75" s="15" t="s">
        <v>19</v>
      </c>
      <c r="D75" s="15" t="s">
        <v>8</v>
      </c>
      <c r="E75" s="18">
        <f t="shared" si="2"/>
        <v>67177</v>
      </c>
      <c r="F75" s="19"/>
      <c r="G75" s="61">
        <v>67177</v>
      </c>
      <c r="H75" s="61">
        <f t="shared" si="5"/>
        <v>67177</v>
      </c>
      <c r="I75" s="61"/>
      <c r="J75" s="61">
        <v>67177</v>
      </c>
    </row>
    <row r="76" spans="1:10" ht="137.44999999999999" customHeight="1" x14ac:dyDescent="0.2">
      <c r="A76" s="37" t="s">
        <v>639</v>
      </c>
      <c r="B76" s="11" t="s">
        <v>243</v>
      </c>
      <c r="C76" s="11"/>
      <c r="D76" s="11"/>
      <c r="E76" s="16">
        <f>F76+G76</f>
        <v>85353.8</v>
      </c>
      <c r="F76" s="16">
        <f>F77+F79+F81</f>
        <v>16535.8</v>
      </c>
      <c r="G76" s="16">
        <f>G77+G79+G81</f>
        <v>68818</v>
      </c>
      <c r="H76" s="16">
        <f>I76+J76</f>
        <v>95094.399999999994</v>
      </c>
      <c r="I76" s="16">
        <f t="shared" ref="I76:J76" si="6">I77+I79+I81</f>
        <v>18251.400000000001</v>
      </c>
      <c r="J76" s="16">
        <f t="shared" si="6"/>
        <v>76843</v>
      </c>
    </row>
    <row r="77" spans="1:10" ht="24.75" customHeight="1" x14ac:dyDescent="0.2">
      <c r="A77" s="15" t="s">
        <v>57</v>
      </c>
      <c r="B77" s="15" t="s">
        <v>887</v>
      </c>
      <c r="C77" s="11"/>
      <c r="D77" s="11"/>
      <c r="E77" s="18">
        <f t="shared" ref="E77:E82" si="7">F77+G77</f>
        <v>8888.7999999999993</v>
      </c>
      <c r="F77" s="18">
        <f>F78</f>
        <v>8888.7999999999993</v>
      </c>
      <c r="G77" s="18">
        <f>G78</f>
        <v>0</v>
      </c>
      <c r="H77" s="18">
        <f t="shared" ref="H77:H82" si="8">I77+J77</f>
        <v>9713.4</v>
      </c>
      <c r="I77" s="18">
        <f>I78</f>
        <v>9713.4</v>
      </c>
      <c r="J77" s="18">
        <f>J78</f>
        <v>0</v>
      </c>
    </row>
    <row r="78" spans="1:10" ht="65.25" customHeight="1" x14ac:dyDescent="0.2">
      <c r="A78" s="15" t="s">
        <v>23</v>
      </c>
      <c r="B78" s="15" t="s">
        <v>887</v>
      </c>
      <c r="C78" s="15" t="s">
        <v>16</v>
      </c>
      <c r="D78" s="15" t="s">
        <v>28</v>
      </c>
      <c r="E78" s="18">
        <f t="shared" si="7"/>
        <v>8888.7999999999993</v>
      </c>
      <c r="F78" s="61">
        <v>8888.7999999999993</v>
      </c>
      <c r="G78" s="18"/>
      <c r="H78" s="18">
        <f t="shared" si="8"/>
        <v>9713.4</v>
      </c>
      <c r="I78" s="18">
        <v>9713.4</v>
      </c>
      <c r="J78" s="16"/>
    </row>
    <row r="79" spans="1:10" ht="148.15" customHeight="1" x14ac:dyDescent="0.2">
      <c r="A79" s="15" t="s">
        <v>755</v>
      </c>
      <c r="B79" s="15" t="s">
        <v>804</v>
      </c>
      <c r="C79" s="15"/>
      <c r="D79" s="15"/>
      <c r="E79" s="18">
        <f t="shared" si="7"/>
        <v>68818</v>
      </c>
      <c r="F79" s="18">
        <f>F80</f>
        <v>0</v>
      </c>
      <c r="G79" s="18">
        <f>G80</f>
        <v>68818</v>
      </c>
      <c r="H79" s="18">
        <f t="shared" si="8"/>
        <v>76843</v>
      </c>
      <c r="I79" s="18">
        <f>I80</f>
        <v>0</v>
      </c>
      <c r="J79" s="18">
        <f>J80</f>
        <v>76843</v>
      </c>
    </row>
    <row r="80" spans="1:10" ht="72.75" customHeight="1" x14ac:dyDescent="0.2">
      <c r="A80" s="15" t="s">
        <v>23</v>
      </c>
      <c r="B80" s="15" t="s">
        <v>804</v>
      </c>
      <c r="C80" s="15" t="s">
        <v>16</v>
      </c>
      <c r="D80" s="15" t="s">
        <v>28</v>
      </c>
      <c r="E80" s="18">
        <f t="shared" si="7"/>
        <v>68818</v>
      </c>
      <c r="F80" s="18"/>
      <c r="G80" s="18">
        <v>68818</v>
      </c>
      <c r="H80" s="18">
        <f t="shared" si="8"/>
        <v>76843</v>
      </c>
      <c r="I80" s="19"/>
      <c r="J80" s="18">
        <v>76843</v>
      </c>
    </row>
    <row r="81" spans="1:10" ht="152.25" customHeight="1" x14ac:dyDescent="0.2">
      <c r="A81" s="15" t="s">
        <v>755</v>
      </c>
      <c r="B81" s="15" t="s">
        <v>805</v>
      </c>
      <c r="C81" s="15"/>
      <c r="D81" s="15"/>
      <c r="E81" s="18">
        <f t="shared" si="7"/>
        <v>7647</v>
      </c>
      <c r="F81" s="18">
        <f>F82</f>
        <v>7647</v>
      </c>
      <c r="G81" s="18">
        <f>G82</f>
        <v>0</v>
      </c>
      <c r="H81" s="18">
        <f t="shared" si="8"/>
        <v>8538</v>
      </c>
      <c r="I81" s="18">
        <f>I82</f>
        <v>8538</v>
      </c>
      <c r="J81" s="18">
        <f>J82</f>
        <v>0</v>
      </c>
    </row>
    <row r="82" spans="1:10" ht="73.5" customHeight="1" x14ac:dyDescent="0.2">
      <c r="A82" s="15" t="s">
        <v>23</v>
      </c>
      <c r="B82" s="15" t="s">
        <v>805</v>
      </c>
      <c r="C82" s="15" t="s">
        <v>16</v>
      </c>
      <c r="D82" s="15" t="s">
        <v>28</v>
      </c>
      <c r="E82" s="18">
        <f t="shared" si="7"/>
        <v>7647</v>
      </c>
      <c r="F82" s="18">
        <v>7647</v>
      </c>
      <c r="G82" s="18"/>
      <c r="H82" s="18">
        <f t="shared" si="8"/>
        <v>8538</v>
      </c>
      <c r="I82" s="18">
        <v>8538</v>
      </c>
      <c r="J82" s="18"/>
    </row>
    <row r="83" spans="1:10" ht="171.6" customHeight="1" x14ac:dyDescent="0.2">
      <c r="A83" s="11" t="s">
        <v>640</v>
      </c>
      <c r="B83" s="11" t="s">
        <v>244</v>
      </c>
      <c r="C83" s="15"/>
      <c r="D83" s="15"/>
      <c r="E83" s="16">
        <f t="shared" ref="E83:E104" si="9">F83+G83</f>
        <v>390643.4</v>
      </c>
      <c r="F83" s="17">
        <f>F84</f>
        <v>390643.4</v>
      </c>
      <c r="G83" s="16">
        <f>G84</f>
        <v>0</v>
      </c>
      <c r="H83" s="16">
        <f t="shared" ref="H83:H104" si="10">I83+J83</f>
        <v>407022.8</v>
      </c>
      <c r="I83" s="17">
        <f>I84</f>
        <v>407022.8</v>
      </c>
      <c r="J83" s="16">
        <f>J84</f>
        <v>0</v>
      </c>
    </row>
    <row r="84" spans="1:10" ht="90" customHeight="1" x14ac:dyDescent="0.2">
      <c r="A84" s="38" t="s">
        <v>61</v>
      </c>
      <c r="B84" s="15" t="s">
        <v>245</v>
      </c>
      <c r="C84" s="15"/>
      <c r="D84" s="15"/>
      <c r="E84" s="18">
        <f t="shared" si="9"/>
        <v>390643.4</v>
      </c>
      <c r="F84" s="19">
        <f>F85</f>
        <v>390643.4</v>
      </c>
      <c r="G84" s="18">
        <f>G85</f>
        <v>0</v>
      </c>
      <c r="H84" s="18">
        <f t="shared" si="10"/>
        <v>407022.8</v>
      </c>
      <c r="I84" s="19">
        <f>I85</f>
        <v>407022.8</v>
      </c>
      <c r="J84" s="18">
        <f>J85</f>
        <v>0</v>
      </c>
    </row>
    <row r="85" spans="1:10" ht="109.9" customHeight="1" x14ac:dyDescent="0.2">
      <c r="A85" s="15" t="s">
        <v>21</v>
      </c>
      <c r="B85" s="15" t="s">
        <v>245</v>
      </c>
      <c r="C85" s="15" t="s">
        <v>17</v>
      </c>
      <c r="D85" s="15" t="s">
        <v>28</v>
      </c>
      <c r="E85" s="18">
        <f t="shared" si="9"/>
        <v>390643.4</v>
      </c>
      <c r="F85" s="61">
        <v>390643.4</v>
      </c>
      <c r="G85" s="18"/>
      <c r="H85" s="18">
        <f t="shared" si="10"/>
        <v>407022.8</v>
      </c>
      <c r="I85" s="61">
        <f>420326.8-13304</f>
        <v>407022.8</v>
      </c>
      <c r="J85" s="18"/>
    </row>
    <row r="86" spans="1:10" ht="117.75" customHeight="1" x14ac:dyDescent="0.2">
      <c r="A86" s="11" t="s">
        <v>246</v>
      </c>
      <c r="B86" s="11" t="s">
        <v>247</v>
      </c>
      <c r="C86" s="11"/>
      <c r="D86" s="11"/>
      <c r="E86" s="16">
        <f t="shared" si="9"/>
        <v>4596</v>
      </c>
      <c r="F86" s="17">
        <f>F87+F89</f>
        <v>2298</v>
      </c>
      <c r="G86" s="17">
        <f>G87+G89</f>
        <v>2298</v>
      </c>
      <c r="H86" s="16">
        <f t="shared" si="10"/>
        <v>4596</v>
      </c>
      <c r="I86" s="17">
        <f>I87+I89</f>
        <v>2298</v>
      </c>
      <c r="J86" s="17">
        <f>J87+J89</f>
        <v>2298</v>
      </c>
    </row>
    <row r="87" spans="1:10" ht="75" customHeight="1" x14ac:dyDescent="0.2">
      <c r="A87" s="35" t="s">
        <v>248</v>
      </c>
      <c r="B87" s="15" t="s">
        <v>633</v>
      </c>
      <c r="C87" s="15"/>
      <c r="D87" s="15"/>
      <c r="E87" s="18">
        <f t="shared" si="9"/>
        <v>2298</v>
      </c>
      <c r="F87" s="19">
        <f>F88</f>
        <v>2298</v>
      </c>
      <c r="G87" s="19">
        <f>G88</f>
        <v>0</v>
      </c>
      <c r="H87" s="18">
        <f t="shared" si="10"/>
        <v>2298</v>
      </c>
      <c r="I87" s="19">
        <f>I88</f>
        <v>2298</v>
      </c>
      <c r="J87" s="19">
        <f>J88</f>
        <v>0</v>
      </c>
    </row>
    <row r="88" spans="1:10" ht="58.5" customHeight="1" x14ac:dyDescent="0.2">
      <c r="A88" s="35" t="s">
        <v>30</v>
      </c>
      <c r="B88" s="15" t="s">
        <v>633</v>
      </c>
      <c r="C88" s="15" t="s">
        <v>19</v>
      </c>
      <c r="D88" s="15" t="s">
        <v>8</v>
      </c>
      <c r="E88" s="18">
        <f t="shared" si="9"/>
        <v>2298</v>
      </c>
      <c r="F88" s="61">
        <v>2298</v>
      </c>
      <c r="G88" s="18"/>
      <c r="H88" s="18">
        <f t="shared" si="10"/>
        <v>2298</v>
      </c>
      <c r="I88" s="61">
        <v>2298</v>
      </c>
      <c r="J88" s="18"/>
    </row>
    <row r="89" spans="1:10" ht="72" customHeight="1" x14ac:dyDescent="0.2">
      <c r="A89" s="38" t="s">
        <v>248</v>
      </c>
      <c r="B89" s="15" t="s">
        <v>822</v>
      </c>
      <c r="C89" s="15"/>
      <c r="D89" s="15"/>
      <c r="E89" s="18">
        <f t="shared" si="9"/>
        <v>2298</v>
      </c>
      <c r="F89" s="18">
        <f>F90</f>
        <v>0</v>
      </c>
      <c r="G89" s="18">
        <f>G90</f>
        <v>2298</v>
      </c>
      <c r="H89" s="18">
        <f t="shared" si="10"/>
        <v>2298</v>
      </c>
      <c r="I89" s="18">
        <f>I90</f>
        <v>0</v>
      </c>
      <c r="J89" s="18">
        <f>J90</f>
        <v>2298</v>
      </c>
    </row>
    <row r="90" spans="1:10" ht="54" customHeight="1" x14ac:dyDescent="0.2">
      <c r="A90" s="35" t="s">
        <v>30</v>
      </c>
      <c r="B90" s="15" t="s">
        <v>822</v>
      </c>
      <c r="C90" s="15" t="s">
        <v>19</v>
      </c>
      <c r="D90" s="15" t="s">
        <v>8</v>
      </c>
      <c r="E90" s="18">
        <f t="shared" si="9"/>
        <v>2298</v>
      </c>
      <c r="F90" s="18"/>
      <c r="G90" s="61">
        <v>2298</v>
      </c>
      <c r="H90" s="18">
        <f t="shared" si="10"/>
        <v>2298</v>
      </c>
      <c r="I90" s="18"/>
      <c r="J90" s="61">
        <v>2298</v>
      </c>
    </row>
    <row r="91" spans="1:10" ht="381.6" customHeight="1" x14ac:dyDescent="0.2">
      <c r="A91" s="37" t="s">
        <v>641</v>
      </c>
      <c r="B91" s="11" t="s">
        <v>249</v>
      </c>
      <c r="C91" s="11"/>
      <c r="D91" s="11"/>
      <c r="E91" s="16">
        <f t="shared" si="9"/>
        <v>1087.4000000000001</v>
      </c>
      <c r="F91" s="17">
        <f>F92+F94</f>
        <v>18.399999999999999</v>
      </c>
      <c r="G91" s="16">
        <f>G92+G94</f>
        <v>1069</v>
      </c>
      <c r="H91" s="16">
        <f t="shared" si="10"/>
        <v>1205.4000000000001</v>
      </c>
      <c r="I91" s="17">
        <f>I92+I94</f>
        <v>18.399999999999999</v>
      </c>
      <c r="J91" s="16">
        <f>J92+J94</f>
        <v>1187</v>
      </c>
    </row>
    <row r="92" spans="1:10" ht="87.75" customHeight="1" x14ac:dyDescent="0.2">
      <c r="A92" s="35" t="s">
        <v>61</v>
      </c>
      <c r="B92" s="15" t="s">
        <v>825</v>
      </c>
      <c r="C92" s="15"/>
      <c r="D92" s="15"/>
      <c r="E92" s="18">
        <f t="shared" si="9"/>
        <v>18.399999999999999</v>
      </c>
      <c r="F92" s="19">
        <f>F93</f>
        <v>18.399999999999999</v>
      </c>
      <c r="G92" s="18">
        <f>G93</f>
        <v>0</v>
      </c>
      <c r="H92" s="18">
        <f t="shared" si="10"/>
        <v>18.399999999999999</v>
      </c>
      <c r="I92" s="19">
        <f>I93</f>
        <v>18.399999999999999</v>
      </c>
      <c r="J92" s="18">
        <f>J93</f>
        <v>0</v>
      </c>
    </row>
    <row r="93" spans="1:10" ht="100.5" customHeight="1" x14ac:dyDescent="0.2">
      <c r="A93" s="15" t="s">
        <v>21</v>
      </c>
      <c r="B93" s="15" t="s">
        <v>825</v>
      </c>
      <c r="C93" s="15" t="s">
        <v>17</v>
      </c>
      <c r="D93" s="15" t="s">
        <v>11</v>
      </c>
      <c r="E93" s="18">
        <f t="shared" si="9"/>
        <v>18.399999999999999</v>
      </c>
      <c r="F93" s="18">
        <v>18.399999999999999</v>
      </c>
      <c r="G93" s="18"/>
      <c r="H93" s="18">
        <f t="shared" si="10"/>
        <v>18.399999999999999</v>
      </c>
      <c r="I93" s="18">
        <v>18.399999999999999</v>
      </c>
      <c r="J93" s="18"/>
    </row>
    <row r="94" spans="1:10" ht="226.5" customHeight="1" x14ac:dyDescent="0.2">
      <c r="A94" s="35" t="s">
        <v>617</v>
      </c>
      <c r="B94" s="15" t="s">
        <v>250</v>
      </c>
      <c r="C94" s="15"/>
      <c r="D94" s="15"/>
      <c r="E94" s="18">
        <f t="shared" si="9"/>
        <v>1069</v>
      </c>
      <c r="F94" s="19">
        <f>F95</f>
        <v>0</v>
      </c>
      <c r="G94" s="18">
        <f>G95</f>
        <v>1069</v>
      </c>
      <c r="H94" s="18">
        <f t="shared" si="10"/>
        <v>1187</v>
      </c>
      <c r="I94" s="19">
        <f>I95</f>
        <v>0</v>
      </c>
      <c r="J94" s="18">
        <f>J95</f>
        <v>1187</v>
      </c>
    </row>
    <row r="95" spans="1:10" ht="105" customHeight="1" x14ac:dyDescent="0.2">
      <c r="A95" s="15" t="s">
        <v>21</v>
      </c>
      <c r="B95" s="15" t="s">
        <v>250</v>
      </c>
      <c r="C95" s="15" t="s">
        <v>17</v>
      </c>
      <c r="D95" s="15" t="s">
        <v>11</v>
      </c>
      <c r="E95" s="18">
        <f t="shared" si="9"/>
        <v>1069</v>
      </c>
      <c r="F95" s="19"/>
      <c r="G95" s="61">
        <v>1069</v>
      </c>
      <c r="H95" s="18">
        <f t="shared" si="10"/>
        <v>1187</v>
      </c>
      <c r="I95" s="19"/>
      <c r="J95" s="61">
        <v>1187</v>
      </c>
    </row>
    <row r="96" spans="1:10" ht="54.75" customHeight="1" x14ac:dyDescent="0.2">
      <c r="A96" s="37" t="s">
        <v>251</v>
      </c>
      <c r="B96" s="11" t="s">
        <v>252</v>
      </c>
      <c r="C96" s="15"/>
      <c r="D96" s="15"/>
      <c r="E96" s="16">
        <f t="shared" si="9"/>
        <v>3153528.0999999996</v>
      </c>
      <c r="F96" s="16">
        <f>F97+F100+F107+F114+F119+F122+F125+F128+F133</f>
        <v>583598.5</v>
      </c>
      <c r="G96" s="16">
        <f>G97+G100+G107+G114+G119+G122+G125+G128+G133</f>
        <v>2569929.5999999996</v>
      </c>
      <c r="H96" s="16">
        <f t="shared" si="10"/>
        <v>3090332.9</v>
      </c>
      <c r="I96" s="16">
        <f>I97+I100+I107+I114+I119+I122+I125+I128+I133</f>
        <v>606008.60000000009</v>
      </c>
      <c r="J96" s="16">
        <f>J97+J100+J107+J114+J119+J122+J125+J128+J133</f>
        <v>2484324.2999999998</v>
      </c>
    </row>
    <row r="97" spans="1:10" ht="223.5" customHeight="1" x14ac:dyDescent="0.2">
      <c r="A97" s="37" t="s">
        <v>779</v>
      </c>
      <c r="B97" s="11" t="s">
        <v>253</v>
      </c>
      <c r="C97" s="39"/>
      <c r="D97" s="11"/>
      <c r="E97" s="16">
        <f t="shared" si="9"/>
        <v>2186706</v>
      </c>
      <c r="F97" s="17">
        <f>F98</f>
        <v>0</v>
      </c>
      <c r="G97" s="16">
        <f>G98</f>
        <v>2186706</v>
      </c>
      <c r="H97" s="16">
        <f t="shared" si="10"/>
        <v>2285122</v>
      </c>
      <c r="I97" s="17">
        <f>I98</f>
        <v>0</v>
      </c>
      <c r="J97" s="16">
        <f>J98</f>
        <v>2285122</v>
      </c>
    </row>
    <row r="98" spans="1:10" ht="69.75" customHeight="1" x14ac:dyDescent="0.2">
      <c r="A98" s="35" t="s">
        <v>254</v>
      </c>
      <c r="B98" s="15" t="s">
        <v>255</v>
      </c>
      <c r="C98" s="39"/>
      <c r="D98" s="11"/>
      <c r="E98" s="18">
        <f t="shared" si="9"/>
        <v>2186706</v>
      </c>
      <c r="F98" s="19">
        <f>F99</f>
        <v>0</v>
      </c>
      <c r="G98" s="18">
        <f>G99</f>
        <v>2186706</v>
      </c>
      <c r="H98" s="18">
        <f t="shared" si="10"/>
        <v>2285122</v>
      </c>
      <c r="I98" s="19">
        <f>I99</f>
        <v>0</v>
      </c>
      <c r="J98" s="18">
        <f>J99</f>
        <v>2285122</v>
      </c>
    </row>
    <row r="99" spans="1:10" ht="100.5" customHeight="1" x14ac:dyDescent="0.2">
      <c r="A99" s="15" t="s">
        <v>21</v>
      </c>
      <c r="B99" s="15" t="s">
        <v>255</v>
      </c>
      <c r="C99" s="15" t="s">
        <v>17</v>
      </c>
      <c r="D99" s="15" t="s">
        <v>27</v>
      </c>
      <c r="E99" s="18">
        <f t="shared" si="9"/>
        <v>2186706</v>
      </c>
      <c r="F99" s="19"/>
      <c r="G99" s="18">
        <v>2186706</v>
      </c>
      <c r="H99" s="18">
        <f t="shared" si="10"/>
        <v>2285122</v>
      </c>
      <c r="I99" s="19"/>
      <c r="J99" s="18">
        <v>2285122</v>
      </c>
    </row>
    <row r="100" spans="1:10" ht="201" customHeight="1" x14ac:dyDescent="0.2">
      <c r="A100" s="11" t="s">
        <v>793</v>
      </c>
      <c r="B100" s="11" t="s">
        <v>256</v>
      </c>
      <c r="C100" s="15"/>
      <c r="D100" s="15"/>
      <c r="E100" s="16">
        <f t="shared" si="9"/>
        <v>385236</v>
      </c>
      <c r="F100" s="17">
        <f>F101+F103+F105</f>
        <v>354661.2</v>
      </c>
      <c r="G100" s="17">
        <f>G101+G103+G105</f>
        <v>30574.799999999999</v>
      </c>
      <c r="H100" s="16">
        <f t="shared" si="10"/>
        <v>373500.8</v>
      </c>
      <c r="I100" s="17">
        <f>I101+I103+I105</f>
        <v>373500.8</v>
      </c>
      <c r="J100" s="17">
        <f>J101+J103+J105</f>
        <v>0</v>
      </c>
    </row>
    <row r="101" spans="1:10" ht="88.5" customHeight="1" x14ac:dyDescent="0.2">
      <c r="A101" s="35" t="s">
        <v>61</v>
      </c>
      <c r="B101" s="15" t="s">
        <v>257</v>
      </c>
      <c r="C101" s="15"/>
      <c r="D101" s="15"/>
      <c r="E101" s="18">
        <f t="shared" si="9"/>
        <v>345907</v>
      </c>
      <c r="F101" s="21">
        <f>F102</f>
        <v>345907</v>
      </c>
      <c r="G101" s="22">
        <f>G102</f>
        <v>0</v>
      </c>
      <c r="H101" s="18">
        <f t="shared" si="10"/>
        <v>368143.8</v>
      </c>
      <c r="I101" s="21">
        <f>I102</f>
        <v>368143.8</v>
      </c>
      <c r="J101" s="22">
        <f>J102</f>
        <v>0</v>
      </c>
    </row>
    <row r="102" spans="1:10" ht="105" customHeight="1" x14ac:dyDescent="0.2">
      <c r="A102" s="15" t="s">
        <v>21</v>
      </c>
      <c r="B102" s="15" t="s">
        <v>257</v>
      </c>
      <c r="C102" s="15" t="s">
        <v>17</v>
      </c>
      <c r="D102" s="15" t="s">
        <v>27</v>
      </c>
      <c r="E102" s="18">
        <f t="shared" si="9"/>
        <v>345907</v>
      </c>
      <c r="F102" s="61">
        <v>345907</v>
      </c>
      <c r="G102" s="18"/>
      <c r="H102" s="18">
        <f t="shared" si="10"/>
        <v>368143.8</v>
      </c>
      <c r="I102" s="61">
        <v>368143.8</v>
      </c>
      <c r="J102" s="18"/>
    </row>
    <row r="103" spans="1:10" ht="138" customHeight="1" x14ac:dyDescent="0.2">
      <c r="A103" s="36" t="s">
        <v>772</v>
      </c>
      <c r="B103" s="15" t="s">
        <v>258</v>
      </c>
      <c r="C103" s="15"/>
      <c r="D103" s="15"/>
      <c r="E103" s="18">
        <f t="shared" si="9"/>
        <v>5357</v>
      </c>
      <c r="F103" s="19">
        <f>F104</f>
        <v>5357</v>
      </c>
      <c r="G103" s="18">
        <f>G104</f>
        <v>0</v>
      </c>
      <c r="H103" s="18">
        <f t="shared" si="10"/>
        <v>5357</v>
      </c>
      <c r="I103" s="19">
        <f>I104</f>
        <v>5357</v>
      </c>
      <c r="J103" s="18">
        <f>J104</f>
        <v>0</v>
      </c>
    </row>
    <row r="104" spans="1:10" ht="103.5" customHeight="1" x14ac:dyDescent="0.2">
      <c r="A104" s="15" t="s">
        <v>21</v>
      </c>
      <c r="B104" s="15" t="s">
        <v>258</v>
      </c>
      <c r="C104" s="15" t="s">
        <v>17</v>
      </c>
      <c r="D104" s="15" t="s">
        <v>27</v>
      </c>
      <c r="E104" s="18">
        <f t="shared" si="9"/>
        <v>5357</v>
      </c>
      <c r="F104" s="61">
        <v>5357</v>
      </c>
      <c r="G104" s="18"/>
      <c r="H104" s="18">
        <f t="shared" si="10"/>
        <v>5357</v>
      </c>
      <c r="I104" s="61">
        <v>5357</v>
      </c>
      <c r="J104" s="18"/>
    </row>
    <row r="105" spans="1:10" ht="103.5" customHeight="1" x14ac:dyDescent="0.2">
      <c r="A105" s="38" t="s">
        <v>970</v>
      </c>
      <c r="B105" s="15" t="s">
        <v>971</v>
      </c>
      <c r="C105" s="15"/>
      <c r="E105" s="18">
        <f>F105+G105</f>
        <v>33972</v>
      </c>
      <c r="F105" s="18">
        <f>F106</f>
        <v>3397.2</v>
      </c>
      <c r="G105" s="18">
        <f>G106</f>
        <v>30574.799999999999</v>
      </c>
      <c r="H105" s="18">
        <f>I105+J105</f>
        <v>0</v>
      </c>
      <c r="I105" s="18">
        <f>I106</f>
        <v>0</v>
      </c>
      <c r="J105" s="18">
        <f>J106</f>
        <v>0</v>
      </c>
    </row>
    <row r="106" spans="1:10" ht="103.5" customHeight="1" x14ac:dyDescent="0.2">
      <c r="A106" s="15" t="s">
        <v>21</v>
      </c>
      <c r="B106" s="15" t="s">
        <v>971</v>
      </c>
      <c r="C106" s="15" t="s">
        <v>17</v>
      </c>
      <c r="D106" s="15" t="s">
        <v>27</v>
      </c>
      <c r="E106" s="18">
        <f>F106+G106</f>
        <v>33972</v>
      </c>
      <c r="F106" s="18">
        <v>3397.2</v>
      </c>
      <c r="G106" s="18">
        <v>30574.799999999999</v>
      </c>
      <c r="H106" s="18">
        <f>I106+J106</f>
        <v>0</v>
      </c>
      <c r="I106" s="18"/>
      <c r="J106" s="18"/>
    </row>
    <row r="107" spans="1:10" ht="135.75" customHeight="1" x14ac:dyDescent="0.2">
      <c r="A107" s="34" t="s">
        <v>642</v>
      </c>
      <c r="B107" s="11" t="s">
        <v>563</v>
      </c>
      <c r="C107" s="15"/>
      <c r="D107" s="15"/>
      <c r="E107" s="17">
        <f>F107+G107</f>
        <v>191573</v>
      </c>
      <c r="F107" s="17">
        <f>F108+F110+F112</f>
        <v>28704</v>
      </c>
      <c r="G107" s="17">
        <f>G108+G110+G112</f>
        <v>162869</v>
      </c>
      <c r="H107" s="17">
        <f>I107+J107</f>
        <v>26347.9</v>
      </c>
      <c r="I107" s="17">
        <f t="shared" ref="I107:J107" si="11">I108+I110+I112</f>
        <v>26347.9</v>
      </c>
      <c r="J107" s="17">
        <f t="shared" si="11"/>
        <v>0</v>
      </c>
    </row>
    <row r="108" spans="1:10" ht="16.5" x14ac:dyDescent="0.2">
      <c r="A108" s="15" t="s">
        <v>57</v>
      </c>
      <c r="B108" s="15" t="s">
        <v>888</v>
      </c>
      <c r="C108" s="15"/>
      <c r="D108" s="15"/>
      <c r="E108" s="18">
        <f t="shared" ref="E108:E109" si="12">F108+G108</f>
        <v>10607</v>
      </c>
      <c r="F108" s="18">
        <f>F109</f>
        <v>10607</v>
      </c>
      <c r="G108" s="18">
        <f>G109</f>
        <v>0</v>
      </c>
      <c r="H108" s="18">
        <f t="shared" ref="H108:H109" si="13">I108+J108</f>
        <v>26347.9</v>
      </c>
      <c r="I108" s="18">
        <f>I109</f>
        <v>26347.9</v>
      </c>
      <c r="J108" s="18">
        <f>J109</f>
        <v>0</v>
      </c>
    </row>
    <row r="109" spans="1:10" ht="57" customHeight="1" x14ac:dyDescent="0.2">
      <c r="A109" s="15" t="s">
        <v>23</v>
      </c>
      <c r="B109" s="15" t="s">
        <v>888</v>
      </c>
      <c r="C109" s="15" t="s">
        <v>16</v>
      </c>
      <c r="D109" s="15" t="s">
        <v>27</v>
      </c>
      <c r="E109" s="18">
        <f t="shared" si="12"/>
        <v>10607</v>
      </c>
      <c r="F109" s="61">
        <v>10607</v>
      </c>
      <c r="G109" s="18"/>
      <c r="H109" s="18">
        <f t="shared" si="13"/>
        <v>26347.9</v>
      </c>
      <c r="I109" s="18">
        <v>26347.9</v>
      </c>
      <c r="J109" s="18"/>
    </row>
    <row r="110" spans="1:10" ht="153" customHeight="1" x14ac:dyDescent="0.2">
      <c r="A110" s="15" t="s">
        <v>622</v>
      </c>
      <c r="B110" s="15" t="s">
        <v>623</v>
      </c>
      <c r="C110" s="15"/>
      <c r="D110" s="15"/>
      <c r="E110" s="18">
        <f t="shared" ref="E110:J110" si="14">E111</f>
        <v>162869</v>
      </c>
      <c r="F110" s="18">
        <f t="shared" si="14"/>
        <v>0</v>
      </c>
      <c r="G110" s="18">
        <f t="shared" si="14"/>
        <v>162869</v>
      </c>
      <c r="H110" s="18">
        <f>H111</f>
        <v>0</v>
      </c>
      <c r="I110" s="18">
        <f t="shared" si="14"/>
        <v>0</v>
      </c>
      <c r="J110" s="18">
        <f t="shared" si="14"/>
        <v>0</v>
      </c>
    </row>
    <row r="111" spans="1:10" ht="75" customHeight="1" x14ac:dyDescent="0.2">
      <c r="A111" s="15" t="s">
        <v>23</v>
      </c>
      <c r="B111" s="15" t="s">
        <v>623</v>
      </c>
      <c r="C111" s="15" t="s">
        <v>16</v>
      </c>
      <c r="D111" s="15" t="s">
        <v>27</v>
      </c>
      <c r="E111" s="18">
        <f>F111+G111</f>
        <v>162869</v>
      </c>
      <c r="F111" s="18"/>
      <c r="G111" s="18">
        <v>162869</v>
      </c>
      <c r="H111" s="18">
        <f t="shared" ref="H111:H112" si="15">I111+J111</f>
        <v>0</v>
      </c>
      <c r="I111" s="19"/>
      <c r="J111" s="18"/>
    </row>
    <row r="112" spans="1:10" ht="161.25" customHeight="1" x14ac:dyDescent="0.2">
      <c r="A112" s="15" t="s">
        <v>755</v>
      </c>
      <c r="B112" s="15" t="s">
        <v>758</v>
      </c>
      <c r="C112" s="15"/>
      <c r="D112" s="15"/>
      <c r="E112" s="18">
        <f t="shared" ref="E112:E113" si="16">F112+G112</f>
        <v>18097</v>
      </c>
      <c r="F112" s="18">
        <f>F113</f>
        <v>18097</v>
      </c>
      <c r="G112" s="18">
        <f>G113</f>
        <v>0</v>
      </c>
      <c r="H112" s="18">
        <f t="shared" si="15"/>
        <v>0</v>
      </c>
      <c r="I112" s="18">
        <f>I113</f>
        <v>0</v>
      </c>
      <c r="J112" s="18">
        <f>J113</f>
        <v>0</v>
      </c>
    </row>
    <row r="113" spans="1:10" ht="75" customHeight="1" x14ac:dyDescent="0.2">
      <c r="A113" s="15" t="s">
        <v>23</v>
      </c>
      <c r="B113" s="15" t="s">
        <v>758</v>
      </c>
      <c r="C113" s="15" t="s">
        <v>16</v>
      </c>
      <c r="D113" s="15" t="s">
        <v>27</v>
      </c>
      <c r="E113" s="18">
        <f t="shared" si="16"/>
        <v>18097</v>
      </c>
      <c r="F113" s="18">
        <v>18097</v>
      </c>
      <c r="G113" s="18"/>
      <c r="H113" s="18">
        <f>I113+J113</f>
        <v>0</v>
      </c>
      <c r="I113" s="18"/>
      <c r="J113" s="18"/>
    </row>
    <row r="114" spans="1:10" ht="225.75" customHeight="1" x14ac:dyDescent="0.2">
      <c r="A114" s="11" t="s">
        <v>259</v>
      </c>
      <c r="B114" s="11" t="s">
        <v>260</v>
      </c>
      <c r="C114" s="15"/>
      <c r="D114" s="15"/>
      <c r="E114" s="16">
        <f t="shared" ref="E114:E147" si="17">F114+G114</f>
        <v>277221.09999999998</v>
      </c>
      <c r="F114" s="17">
        <f>F115+F117</f>
        <v>194766.3</v>
      </c>
      <c r="G114" s="17">
        <f>G115+G117</f>
        <v>82454.8</v>
      </c>
      <c r="H114" s="16">
        <f t="shared" ref="H114:H171" si="18">I114+J114</f>
        <v>286051.20000000001</v>
      </c>
      <c r="I114" s="17">
        <f>I115+I117</f>
        <v>200692.90000000002</v>
      </c>
      <c r="J114" s="17">
        <f>J115+J117</f>
        <v>85358.3</v>
      </c>
    </row>
    <row r="115" spans="1:10" ht="87.75" customHeight="1" x14ac:dyDescent="0.2">
      <c r="A115" s="35" t="s">
        <v>61</v>
      </c>
      <c r="B115" s="15" t="s">
        <v>261</v>
      </c>
      <c r="C115" s="15"/>
      <c r="D115" s="15"/>
      <c r="E115" s="18">
        <f t="shared" si="17"/>
        <v>168727.9</v>
      </c>
      <c r="F115" s="19">
        <f>F116</f>
        <v>168727.9</v>
      </c>
      <c r="G115" s="18">
        <f>G116</f>
        <v>0</v>
      </c>
      <c r="H115" s="18">
        <f t="shared" si="18"/>
        <v>173737.7</v>
      </c>
      <c r="I115" s="19">
        <f>I116</f>
        <v>173737.7</v>
      </c>
      <c r="J115" s="18">
        <f>J116</f>
        <v>0</v>
      </c>
    </row>
    <row r="116" spans="1:10" ht="102.75" customHeight="1" x14ac:dyDescent="0.2">
      <c r="A116" s="15" t="s">
        <v>21</v>
      </c>
      <c r="B116" s="15" t="s">
        <v>261</v>
      </c>
      <c r="C116" s="15" t="s">
        <v>17</v>
      </c>
      <c r="D116" s="15" t="s">
        <v>27</v>
      </c>
      <c r="E116" s="18">
        <f t="shared" si="17"/>
        <v>168727.9</v>
      </c>
      <c r="F116" s="61">
        <v>168727.9</v>
      </c>
      <c r="G116" s="18"/>
      <c r="H116" s="18">
        <f t="shared" si="18"/>
        <v>173737.7</v>
      </c>
      <c r="I116" s="61">
        <f>173737.6+0.1</f>
        <v>173737.7</v>
      </c>
      <c r="J116" s="18"/>
    </row>
    <row r="117" spans="1:10" ht="144" customHeight="1" x14ac:dyDescent="0.2">
      <c r="A117" s="15" t="s">
        <v>891</v>
      </c>
      <c r="B117" s="15" t="s">
        <v>892</v>
      </c>
      <c r="C117" s="15"/>
      <c r="D117" s="15"/>
      <c r="E117" s="18">
        <f>F117+G117</f>
        <v>108493.20000000001</v>
      </c>
      <c r="F117" s="18">
        <f>F118</f>
        <v>26038.400000000001</v>
      </c>
      <c r="G117" s="18">
        <f>G118</f>
        <v>82454.8</v>
      </c>
      <c r="H117" s="18">
        <f>I117+J117</f>
        <v>112313.5</v>
      </c>
      <c r="I117" s="18">
        <f>I118</f>
        <v>26955.200000000001</v>
      </c>
      <c r="J117" s="18">
        <f>J118</f>
        <v>85358.3</v>
      </c>
    </row>
    <row r="118" spans="1:10" ht="113.25" customHeight="1" x14ac:dyDescent="0.2">
      <c r="A118" s="15" t="s">
        <v>21</v>
      </c>
      <c r="B118" s="15" t="s">
        <v>892</v>
      </c>
      <c r="C118" s="15" t="s">
        <v>17</v>
      </c>
      <c r="D118" s="15" t="s">
        <v>27</v>
      </c>
      <c r="E118" s="18">
        <f>F118+G118</f>
        <v>108493.20000000001</v>
      </c>
      <c r="F118" s="79">
        <v>26038.400000000001</v>
      </c>
      <c r="G118" s="61">
        <v>82454.8</v>
      </c>
      <c r="H118" s="18">
        <f>I118+J118</f>
        <v>112313.5</v>
      </c>
      <c r="I118" s="79">
        <f>26955.3-0.1</f>
        <v>26955.200000000001</v>
      </c>
      <c r="J118" s="61">
        <v>85358.3</v>
      </c>
    </row>
    <row r="119" spans="1:10" ht="168.6" customHeight="1" x14ac:dyDescent="0.2">
      <c r="A119" s="11" t="s">
        <v>262</v>
      </c>
      <c r="B119" s="11" t="s">
        <v>263</v>
      </c>
      <c r="C119" s="15"/>
      <c r="D119" s="15"/>
      <c r="E119" s="16">
        <f t="shared" si="17"/>
        <v>676.5</v>
      </c>
      <c r="F119" s="17">
        <f>F120</f>
        <v>676.5</v>
      </c>
      <c r="G119" s="16">
        <f>G120</f>
        <v>0</v>
      </c>
      <c r="H119" s="16">
        <f t="shared" si="18"/>
        <v>676.5</v>
      </c>
      <c r="I119" s="17">
        <f>I120</f>
        <v>676.5</v>
      </c>
      <c r="J119" s="16">
        <f>J120</f>
        <v>0</v>
      </c>
    </row>
    <row r="120" spans="1:10" ht="37.5" customHeight="1" x14ac:dyDescent="0.2">
      <c r="A120" s="35" t="s">
        <v>69</v>
      </c>
      <c r="B120" s="15" t="s">
        <v>264</v>
      </c>
      <c r="C120" s="15"/>
      <c r="D120" s="15"/>
      <c r="E120" s="18">
        <f t="shared" si="17"/>
        <v>676.5</v>
      </c>
      <c r="F120" s="19">
        <f>F121</f>
        <v>676.5</v>
      </c>
      <c r="G120" s="18">
        <f>G121</f>
        <v>0</v>
      </c>
      <c r="H120" s="18">
        <f t="shared" si="18"/>
        <v>676.5</v>
      </c>
      <c r="I120" s="19">
        <f>I121</f>
        <v>676.5</v>
      </c>
      <c r="J120" s="18">
        <f>J121</f>
        <v>0</v>
      </c>
    </row>
    <row r="121" spans="1:10" ht="101.45" customHeight="1" x14ac:dyDescent="0.2">
      <c r="A121" s="15" t="s">
        <v>21</v>
      </c>
      <c r="B121" s="15" t="s">
        <v>264</v>
      </c>
      <c r="C121" s="15" t="s">
        <v>17</v>
      </c>
      <c r="D121" s="15" t="s">
        <v>27</v>
      </c>
      <c r="E121" s="18">
        <f t="shared" si="17"/>
        <v>676.5</v>
      </c>
      <c r="F121" s="18">
        <v>676.5</v>
      </c>
      <c r="G121" s="18"/>
      <c r="H121" s="18">
        <f t="shared" si="18"/>
        <v>676.5</v>
      </c>
      <c r="I121" s="18">
        <v>676.5</v>
      </c>
      <c r="J121" s="18"/>
    </row>
    <row r="122" spans="1:10" ht="150.75" customHeight="1" x14ac:dyDescent="0.2">
      <c r="A122" s="11" t="s">
        <v>643</v>
      </c>
      <c r="B122" s="11" t="s">
        <v>265</v>
      </c>
      <c r="C122" s="15"/>
      <c r="D122" s="15"/>
      <c r="E122" s="16">
        <f t="shared" si="17"/>
        <v>480</v>
      </c>
      <c r="F122" s="17">
        <f>F123</f>
        <v>480</v>
      </c>
      <c r="G122" s="16">
        <f>G123</f>
        <v>0</v>
      </c>
      <c r="H122" s="16">
        <f t="shared" si="18"/>
        <v>480</v>
      </c>
      <c r="I122" s="17">
        <f>I123</f>
        <v>480</v>
      </c>
      <c r="J122" s="16">
        <f>J123</f>
        <v>0</v>
      </c>
    </row>
    <row r="123" spans="1:10" ht="234.6" customHeight="1" x14ac:dyDescent="0.2">
      <c r="A123" s="35" t="s">
        <v>644</v>
      </c>
      <c r="B123" s="15" t="s">
        <v>266</v>
      </c>
      <c r="C123" s="15"/>
      <c r="D123" s="15"/>
      <c r="E123" s="18">
        <f t="shared" si="17"/>
        <v>480</v>
      </c>
      <c r="F123" s="19">
        <f>F124</f>
        <v>480</v>
      </c>
      <c r="G123" s="18">
        <f>G124</f>
        <v>0</v>
      </c>
      <c r="H123" s="18">
        <f t="shared" si="18"/>
        <v>480</v>
      </c>
      <c r="I123" s="19">
        <f>I124</f>
        <v>480</v>
      </c>
      <c r="J123" s="18">
        <f>J124</f>
        <v>0</v>
      </c>
    </row>
    <row r="124" spans="1:10" ht="56.25" customHeight="1" x14ac:dyDescent="0.2">
      <c r="A124" s="35" t="s">
        <v>30</v>
      </c>
      <c r="B124" s="15" t="s">
        <v>266</v>
      </c>
      <c r="C124" s="15" t="s">
        <v>19</v>
      </c>
      <c r="D124" s="15" t="s">
        <v>11</v>
      </c>
      <c r="E124" s="18">
        <f t="shared" si="17"/>
        <v>480</v>
      </c>
      <c r="F124" s="61">
        <v>480</v>
      </c>
      <c r="G124" s="18"/>
      <c r="H124" s="18">
        <f t="shared" si="18"/>
        <v>480</v>
      </c>
      <c r="I124" s="61">
        <v>480</v>
      </c>
      <c r="J124" s="18"/>
    </row>
    <row r="125" spans="1:10" ht="192" customHeight="1" x14ac:dyDescent="0.2">
      <c r="A125" s="37" t="s">
        <v>267</v>
      </c>
      <c r="B125" s="11" t="s">
        <v>268</v>
      </c>
      <c r="C125" s="15"/>
      <c r="D125" s="15"/>
      <c r="E125" s="16">
        <f t="shared" si="17"/>
        <v>4249.2</v>
      </c>
      <c r="F125" s="17">
        <f>F126</f>
        <v>4249.2</v>
      </c>
      <c r="G125" s="17">
        <f>G126</f>
        <v>0</v>
      </c>
      <c r="H125" s="16">
        <f t="shared" si="18"/>
        <v>4249.2</v>
      </c>
      <c r="I125" s="17">
        <f>I126</f>
        <v>4249.2</v>
      </c>
      <c r="J125" s="17">
        <f>J126</f>
        <v>0</v>
      </c>
    </row>
    <row r="126" spans="1:10" ht="89.25" customHeight="1" x14ac:dyDescent="0.2">
      <c r="A126" s="35" t="s">
        <v>61</v>
      </c>
      <c r="B126" s="15" t="s">
        <v>826</v>
      </c>
      <c r="C126" s="15"/>
      <c r="D126" s="15"/>
      <c r="E126" s="18">
        <f t="shared" si="17"/>
        <v>4249.2</v>
      </c>
      <c r="F126" s="19">
        <f>F127</f>
        <v>4249.2</v>
      </c>
      <c r="G126" s="18">
        <f>G127</f>
        <v>0</v>
      </c>
      <c r="H126" s="18">
        <f t="shared" si="18"/>
        <v>4249.2</v>
      </c>
      <c r="I126" s="19">
        <f>I127</f>
        <v>4249.2</v>
      </c>
      <c r="J126" s="18">
        <f>J127</f>
        <v>0</v>
      </c>
    </row>
    <row r="127" spans="1:10" ht="102.75" customHeight="1" x14ac:dyDescent="0.2">
      <c r="A127" s="15" t="s">
        <v>21</v>
      </c>
      <c r="B127" s="15" t="s">
        <v>826</v>
      </c>
      <c r="C127" s="15" t="s">
        <v>17</v>
      </c>
      <c r="D127" s="15" t="s">
        <v>11</v>
      </c>
      <c r="E127" s="18">
        <f t="shared" si="17"/>
        <v>4249.2</v>
      </c>
      <c r="F127" s="18">
        <v>4249.2</v>
      </c>
      <c r="G127" s="18"/>
      <c r="H127" s="18">
        <f t="shared" si="18"/>
        <v>4249.2</v>
      </c>
      <c r="I127" s="18">
        <v>4249.2</v>
      </c>
      <c r="J127" s="18"/>
    </row>
    <row r="128" spans="1:10" ht="101.25" customHeight="1" x14ac:dyDescent="0.2">
      <c r="A128" s="11" t="s">
        <v>269</v>
      </c>
      <c r="B128" s="11" t="s">
        <v>270</v>
      </c>
      <c r="C128" s="15"/>
      <c r="D128" s="15"/>
      <c r="E128" s="16">
        <f t="shared" si="17"/>
        <v>102925</v>
      </c>
      <c r="F128" s="17">
        <f>F129+F131</f>
        <v>0</v>
      </c>
      <c r="G128" s="17">
        <f>G129+G131</f>
        <v>102925</v>
      </c>
      <c r="H128" s="16">
        <f t="shared" si="18"/>
        <v>109344</v>
      </c>
      <c r="I128" s="17">
        <f>I129+I131</f>
        <v>0</v>
      </c>
      <c r="J128" s="17">
        <f>J129+J131</f>
        <v>109344</v>
      </c>
    </row>
    <row r="129" spans="1:10" ht="171" customHeight="1" x14ac:dyDescent="0.2">
      <c r="A129" s="35" t="s">
        <v>847</v>
      </c>
      <c r="B129" s="15" t="s">
        <v>271</v>
      </c>
      <c r="C129" s="15"/>
      <c r="D129" s="15"/>
      <c r="E129" s="18">
        <f t="shared" si="17"/>
        <v>16172</v>
      </c>
      <c r="F129" s="19">
        <f>F130</f>
        <v>0</v>
      </c>
      <c r="G129" s="18">
        <f>G130</f>
        <v>16172</v>
      </c>
      <c r="H129" s="18">
        <f t="shared" si="18"/>
        <v>17180</v>
      </c>
      <c r="I129" s="19">
        <f>I130</f>
        <v>0</v>
      </c>
      <c r="J129" s="18">
        <f>J130</f>
        <v>17180</v>
      </c>
    </row>
    <row r="130" spans="1:10" ht="106.5" customHeight="1" x14ac:dyDescent="0.2">
      <c r="A130" s="15" t="s">
        <v>21</v>
      </c>
      <c r="B130" s="15" t="s">
        <v>271</v>
      </c>
      <c r="C130" s="15" t="s">
        <v>17</v>
      </c>
      <c r="D130" s="15" t="s">
        <v>27</v>
      </c>
      <c r="E130" s="18">
        <f t="shared" si="17"/>
        <v>16172</v>
      </c>
      <c r="F130" s="19"/>
      <c r="G130" s="61">
        <v>16172</v>
      </c>
      <c r="H130" s="18">
        <f t="shared" si="18"/>
        <v>17180</v>
      </c>
      <c r="I130" s="19"/>
      <c r="J130" s="61">
        <v>17180</v>
      </c>
    </row>
    <row r="131" spans="1:10" ht="155.25" customHeight="1" x14ac:dyDescent="0.2">
      <c r="A131" s="15" t="s">
        <v>893</v>
      </c>
      <c r="B131" s="62" t="s">
        <v>904</v>
      </c>
      <c r="C131" s="15"/>
      <c r="D131" s="15"/>
      <c r="E131" s="18">
        <f>F131+G131</f>
        <v>86753</v>
      </c>
      <c r="F131" s="18">
        <f>F132</f>
        <v>0</v>
      </c>
      <c r="G131" s="18">
        <f>G132</f>
        <v>86753</v>
      </c>
      <c r="H131" s="18">
        <f>I131+J131</f>
        <v>92164</v>
      </c>
      <c r="I131" s="18">
        <f>I132</f>
        <v>0</v>
      </c>
      <c r="J131" s="18">
        <f>J132</f>
        <v>92164</v>
      </c>
    </row>
    <row r="132" spans="1:10" ht="114" customHeight="1" x14ac:dyDescent="0.2">
      <c r="A132" s="15" t="s">
        <v>21</v>
      </c>
      <c r="B132" s="62" t="s">
        <v>904</v>
      </c>
      <c r="C132" s="15" t="s">
        <v>17</v>
      </c>
      <c r="D132" s="15" t="s">
        <v>27</v>
      </c>
      <c r="E132" s="18">
        <f>F132+G132</f>
        <v>86753</v>
      </c>
      <c r="F132" s="18"/>
      <c r="G132" s="61">
        <v>86753</v>
      </c>
      <c r="H132" s="18">
        <f>I132+J132</f>
        <v>92164</v>
      </c>
      <c r="I132" s="18"/>
      <c r="J132" s="61">
        <v>92164</v>
      </c>
    </row>
    <row r="133" spans="1:10" ht="401.45" customHeight="1" x14ac:dyDescent="0.2">
      <c r="A133" s="37" t="s">
        <v>645</v>
      </c>
      <c r="B133" s="11" t="s">
        <v>272</v>
      </c>
      <c r="C133" s="15"/>
      <c r="D133" s="15"/>
      <c r="E133" s="16">
        <f t="shared" si="17"/>
        <v>4461.3</v>
      </c>
      <c r="F133" s="17">
        <f>F134+F136</f>
        <v>61.3</v>
      </c>
      <c r="G133" s="16">
        <f>G134+G136</f>
        <v>4400</v>
      </c>
      <c r="H133" s="16">
        <f t="shared" si="18"/>
        <v>4561.3</v>
      </c>
      <c r="I133" s="17">
        <f>I134+I136</f>
        <v>61.3</v>
      </c>
      <c r="J133" s="16">
        <f>J134+J136</f>
        <v>4500</v>
      </c>
    </row>
    <row r="134" spans="1:10" ht="90" customHeight="1" x14ac:dyDescent="0.2">
      <c r="A134" s="35" t="s">
        <v>61</v>
      </c>
      <c r="B134" s="15" t="s">
        <v>827</v>
      </c>
      <c r="C134" s="15"/>
      <c r="D134" s="15"/>
      <c r="E134" s="18">
        <f t="shared" si="17"/>
        <v>61.3</v>
      </c>
      <c r="F134" s="19">
        <f>F135</f>
        <v>61.3</v>
      </c>
      <c r="G134" s="18">
        <f>G135</f>
        <v>0</v>
      </c>
      <c r="H134" s="18">
        <f t="shared" si="18"/>
        <v>61.3</v>
      </c>
      <c r="I134" s="19">
        <f>I135</f>
        <v>61.3</v>
      </c>
      <c r="J134" s="18">
        <f>J135</f>
        <v>0</v>
      </c>
    </row>
    <row r="135" spans="1:10" ht="102.75" customHeight="1" x14ac:dyDescent="0.2">
      <c r="A135" s="15" t="s">
        <v>21</v>
      </c>
      <c r="B135" s="15" t="s">
        <v>827</v>
      </c>
      <c r="C135" s="15" t="s">
        <v>17</v>
      </c>
      <c r="D135" s="15" t="s">
        <v>11</v>
      </c>
      <c r="E135" s="18">
        <f t="shared" si="17"/>
        <v>61.3</v>
      </c>
      <c r="F135" s="18">
        <v>61.3</v>
      </c>
      <c r="G135" s="18"/>
      <c r="H135" s="18">
        <f t="shared" si="18"/>
        <v>61.3</v>
      </c>
      <c r="I135" s="18">
        <v>61.3</v>
      </c>
      <c r="J135" s="18"/>
    </row>
    <row r="136" spans="1:10" ht="239.25" customHeight="1" x14ac:dyDescent="0.2">
      <c r="A136" s="35" t="s">
        <v>617</v>
      </c>
      <c r="B136" s="15" t="s">
        <v>273</v>
      </c>
      <c r="C136" s="15"/>
      <c r="D136" s="15"/>
      <c r="E136" s="18">
        <f t="shared" si="17"/>
        <v>4400</v>
      </c>
      <c r="F136" s="19">
        <f>F137</f>
        <v>0</v>
      </c>
      <c r="G136" s="18">
        <f>G137</f>
        <v>4400</v>
      </c>
      <c r="H136" s="18">
        <f t="shared" si="18"/>
        <v>4500</v>
      </c>
      <c r="I136" s="19">
        <f>I137</f>
        <v>0</v>
      </c>
      <c r="J136" s="18">
        <f>J137</f>
        <v>4500</v>
      </c>
    </row>
    <row r="137" spans="1:10" ht="108" customHeight="1" x14ac:dyDescent="0.2">
      <c r="A137" s="15" t="s">
        <v>21</v>
      </c>
      <c r="B137" s="15" t="s">
        <v>273</v>
      </c>
      <c r="C137" s="15" t="s">
        <v>17</v>
      </c>
      <c r="D137" s="15" t="s">
        <v>11</v>
      </c>
      <c r="E137" s="18">
        <f t="shared" si="17"/>
        <v>4400</v>
      </c>
      <c r="F137" s="19"/>
      <c r="G137" s="61">
        <v>4400</v>
      </c>
      <c r="H137" s="18">
        <f t="shared" si="18"/>
        <v>4500</v>
      </c>
      <c r="I137" s="19"/>
      <c r="J137" s="61">
        <v>4500</v>
      </c>
    </row>
    <row r="138" spans="1:10" ht="69.75" customHeight="1" x14ac:dyDescent="0.2">
      <c r="A138" s="40" t="s">
        <v>274</v>
      </c>
      <c r="B138" s="11" t="s">
        <v>275</v>
      </c>
      <c r="C138" s="15"/>
      <c r="D138" s="15"/>
      <c r="E138" s="16">
        <f t="shared" si="17"/>
        <v>559250.99999999988</v>
      </c>
      <c r="F138" s="16">
        <f>F139+F142+F145+F151+F154+F157+F163+F160+F169+F172+F166+F148</f>
        <v>525146.99999999988</v>
      </c>
      <c r="G138" s="16">
        <f>G139+G142+G145+G151+G154+G157+G163+G160+G169+G172+G166+G148</f>
        <v>34104</v>
      </c>
      <c r="H138" s="16">
        <f t="shared" ref="H138" si="19">I138+J138</f>
        <v>706951.20000000007</v>
      </c>
      <c r="I138" s="16">
        <f>I139+I142+I145+I151+I154+I157+I163+I160+I169+I172+I166+I148</f>
        <v>555252.60000000009</v>
      </c>
      <c r="J138" s="16">
        <f>J139+J142+J145+J151+J154+J157+J163+J160+J169+J172+J166+J148</f>
        <v>151698.6</v>
      </c>
    </row>
    <row r="139" spans="1:10" ht="174" customHeight="1" x14ac:dyDescent="0.2">
      <c r="A139" s="37" t="s">
        <v>646</v>
      </c>
      <c r="B139" s="11" t="s">
        <v>276</v>
      </c>
      <c r="C139" s="15"/>
      <c r="D139" s="15"/>
      <c r="E139" s="16">
        <f t="shared" si="17"/>
        <v>35224.5</v>
      </c>
      <c r="F139" s="17">
        <f>F140</f>
        <v>35224.5</v>
      </c>
      <c r="G139" s="16">
        <f>G140</f>
        <v>0</v>
      </c>
      <c r="H139" s="16">
        <f t="shared" si="18"/>
        <v>38143.4</v>
      </c>
      <c r="I139" s="17">
        <f>I140</f>
        <v>38143.4</v>
      </c>
      <c r="J139" s="16">
        <f>J140</f>
        <v>0</v>
      </c>
    </row>
    <row r="140" spans="1:10" ht="86.25" customHeight="1" x14ac:dyDescent="0.2">
      <c r="A140" s="35" t="s">
        <v>61</v>
      </c>
      <c r="B140" s="15" t="s">
        <v>277</v>
      </c>
      <c r="C140" s="15"/>
      <c r="D140" s="15"/>
      <c r="E140" s="18">
        <f t="shared" si="17"/>
        <v>35224.5</v>
      </c>
      <c r="F140" s="19">
        <f>F141</f>
        <v>35224.5</v>
      </c>
      <c r="G140" s="18">
        <f>G141</f>
        <v>0</v>
      </c>
      <c r="H140" s="18">
        <f t="shared" si="18"/>
        <v>38143.4</v>
      </c>
      <c r="I140" s="19">
        <f>I141</f>
        <v>38143.4</v>
      </c>
      <c r="J140" s="18">
        <f>J141</f>
        <v>0</v>
      </c>
    </row>
    <row r="141" spans="1:10" ht="97.5" customHeight="1" x14ac:dyDescent="0.2">
      <c r="A141" s="15" t="s">
        <v>21</v>
      </c>
      <c r="B141" s="15" t="s">
        <v>277</v>
      </c>
      <c r="C141" s="15" t="s">
        <v>17</v>
      </c>
      <c r="D141" s="15" t="s">
        <v>569</v>
      </c>
      <c r="E141" s="18">
        <f t="shared" si="17"/>
        <v>35224.5</v>
      </c>
      <c r="F141" s="61">
        <v>35224.5</v>
      </c>
      <c r="G141" s="18"/>
      <c r="H141" s="18">
        <f t="shared" si="18"/>
        <v>38143.4</v>
      </c>
      <c r="I141" s="61">
        <v>38143.4</v>
      </c>
      <c r="J141" s="18"/>
    </row>
    <row r="142" spans="1:10" ht="174.6" customHeight="1" x14ac:dyDescent="0.2">
      <c r="A142" s="34" t="s">
        <v>647</v>
      </c>
      <c r="B142" s="11" t="s">
        <v>278</v>
      </c>
      <c r="C142" s="15"/>
      <c r="D142" s="15"/>
      <c r="E142" s="16">
        <f t="shared" si="17"/>
        <v>323151.59999999998</v>
      </c>
      <c r="F142" s="17">
        <f>F143</f>
        <v>323151.59999999998</v>
      </c>
      <c r="G142" s="16">
        <f>G143</f>
        <v>0</v>
      </c>
      <c r="H142" s="16">
        <f t="shared" si="18"/>
        <v>328960.09999999998</v>
      </c>
      <c r="I142" s="17">
        <f>I143</f>
        <v>328960.09999999998</v>
      </c>
      <c r="J142" s="16">
        <f>J143</f>
        <v>0</v>
      </c>
    </row>
    <row r="143" spans="1:10" ht="85.5" customHeight="1" x14ac:dyDescent="0.2">
      <c r="A143" s="41" t="s">
        <v>61</v>
      </c>
      <c r="B143" s="15" t="s">
        <v>279</v>
      </c>
      <c r="C143" s="15"/>
      <c r="D143" s="15"/>
      <c r="E143" s="18">
        <f t="shared" si="17"/>
        <v>323151.59999999998</v>
      </c>
      <c r="F143" s="19">
        <f>F144</f>
        <v>323151.59999999998</v>
      </c>
      <c r="G143" s="18">
        <f>G144</f>
        <v>0</v>
      </c>
      <c r="H143" s="18">
        <f t="shared" si="18"/>
        <v>328960.09999999998</v>
      </c>
      <c r="I143" s="19">
        <f>I144</f>
        <v>328960.09999999998</v>
      </c>
      <c r="J143" s="18">
        <f>J144</f>
        <v>0</v>
      </c>
    </row>
    <row r="144" spans="1:10" ht="104.25" customHeight="1" x14ac:dyDescent="0.2">
      <c r="A144" s="15" t="s">
        <v>21</v>
      </c>
      <c r="B144" s="15" t="s">
        <v>279</v>
      </c>
      <c r="C144" s="15" t="s">
        <v>17</v>
      </c>
      <c r="D144" s="15" t="s">
        <v>569</v>
      </c>
      <c r="E144" s="18">
        <f t="shared" si="17"/>
        <v>323151.59999999998</v>
      </c>
      <c r="F144" s="61">
        <f>308634+9265+5252.6</f>
        <v>323151.59999999998</v>
      </c>
      <c r="G144" s="18"/>
      <c r="H144" s="18">
        <f t="shared" si="18"/>
        <v>328960.09999999998</v>
      </c>
      <c r="I144" s="61">
        <f>320979+9265+7477.1-8761</f>
        <v>328960.09999999998</v>
      </c>
      <c r="J144" s="18"/>
    </row>
    <row r="145" spans="1:10" ht="112.5" customHeight="1" x14ac:dyDescent="0.2">
      <c r="A145" s="11" t="s">
        <v>878</v>
      </c>
      <c r="B145" s="11" t="s">
        <v>879</v>
      </c>
      <c r="C145" s="15"/>
      <c r="D145" s="11"/>
      <c r="E145" s="16">
        <f t="shared" si="17"/>
        <v>600</v>
      </c>
      <c r="F145" s="18">
        <f>F146</f>
        <v>600</v>
      </c>
      <c r="G145" s="18">
        <f>G146</f>
        <v>0</v>
      </c>
      <c r="H145" s="16">
        <f t="shared" si="18"/>
        <v>1600</v>
      </c>
      <c r="I145" s="18">
        <f>I146</f>
        <v>1600</v>
      </c>
      <c r="J145" s="18">
        <f>J146</f>
        <v>0</v>
      </c>
    </row>
    <row r="146" spans="1:10" ht="16.5" x14ac:dyDescent="0.2">
      <c r="A146" s="15" t="s">
        <v>57</v>
      </c>
      <c r="B146" s="15" t="s">
        <v>880</v>
      </c>
      <c r="C146" s="15"/>
      <c r="D146" s="15"/>
      <c r="E146" s="18">
        <f t="shared" si="17"/>
        <v>600</v>
      </c>
      <c r="F146" s="18">
        <f>F147</f>
        <v>600</v>
      </c>
      <c r="G146" s="18">
        <f>G147</f>
        <v>0</v>
      </c>
      <c r="H146" s="18">
        <f t="shared" si="18"/>
        <v>1600</v>
      </c>
      <c r="I146" s="18">
        <f>I147</f>
        <v>1600</v>
      </c>
      <c r="J146" s="18">
        <f>J147</f>
        <v>0</v>
      </c>
    </row>
    <row r="147" spans="1:10" ht="68.25" customHeight="1" x14ac:dyDescent="0.2">
      <c r="A147" s="15" t="s">
        <v>23</v>
      </c>
      <c r="B147" s="15" t="s">
        <v>880</v>
      </c>
      <c r="C147" s="15" t="s">
        <v>16</v>
      </c>
      <c r="D147" s="15" t="s">
        <v>569</v>
      </c>
      <c r="E147" s="18">
        <f t="shared" si="17"/>
        <v>600</v>
      </c>
      <c r="F147" s="18">
        <v>600</v>
      </c>
      <c r="G147" s="18"/>
      <c r="H147" s="18">
        <f t="shared" si="18"/>
        <v>1600</v>
      </c>
      <c r="I147" s="18">
        <v>1600</v>
      </c>
      <c r="J147" s="18"/>
    </row>
    <row r="148" spans="1:10" ht="62.25" customHeight="1" x14ac:dyDescent="0.2">
      <c r="A148" s="60" t="s">
        <v>946</v>
      </c>
      <c r="B148" s="60" t="s">
        <v>947</v>
      </c>
      <c r="C148" s="15"/>
      <c r="D148" s="15"/>
      <c r="E148" s="16">
        <f t="shared" ref="E148" si="20">F148+G148</f>
        <v>35833.4</v>
      </c>
      <c r="F148" s="16">
        <f>F149</f>
        <v>3583.4</v>
      </c>
      <c r="G148" s="16">
        <f>G149</f>
        <v>32250</v>
      </c>
      <c r="H148" s="16">
        <f t="shared" si="18"/>
        <v>166487.4</v>
      </c>
      <c r="I148" s="16">
        <f>I149</f>
        <v>16648.8</v>
      </c>
      <c r="J148" s="16">
        <f>J149</f>
        <v>149838.6</v>
      </c>
    </row>
    <row r="149" spans="1:10" ht="75" customHeight="1" x14ac:dyDescent="0.2">
      <c r="A149" s="62" t="s">
        <v>949</v>
      </c>
      <c r="B149" s="62" t="s">
        <v>948</v>
      </c>
      <c r="C149" s="15"/>
      <c r="D149" s="15"/>
      <c r="E149" s="18">
        <f t="shared" ref="E149:E150" si="21">F149+G149</f>
        <v>35833.4</v>
      </c>
      <c r="F149" s="18">
        <f>F150</f>
        <v>3583.4</v>
      </c>
      <c r="G149" s="18">
        <f>G150</f>
        <v>32250</v>
      </c>
      <c r="H149" s="18">
        <f t="shared" ref="H149:H150" si="22">I149+J149</f>
        <v>166487.4</v>
      </c>
      <c r="I149" s="18">
        <f>I150</f>
        <v>16648.8</v>
      </c>
      <c r="J149" s="18">
        <f>J150</f>
        <v>149838.6</v>
      </c>
    </row>
    <row r="150" spans="1:10" ht="72" customHeight="1" x14ac:dyDescent="0.2">
      <c r="A150" s="15" t="s">
        <v>23</v>
      </c>
      <c r="B150" s="62" t="s">
        <v>948</v>
      </c>
      <c r="C150" s="15" t="s">
        <v>16</v>
      </c>
      <c r="D150" s="15" t="s">
        <v>569</v>
      </c>
      <c r="E150" s="18">
        <f t="shared" si="21"/>
        <v>35833.4</v>
      </c>
      <c r="F150" s="61">
        <v>3583.4</v>
      </c>
      <c r="G150" s="18">
        <v>32250</v>
      </c>
      <c r="H150" s="18">
        <f t="shared" si="22"/>
        <v>166487.4</v>
      </c>
      <c r="I150" s="18">
        <v>16648.8</v>
      </c>
      <c r="J150" s="18">
        <v>149838.6</v>
      </c>
    </row>
    <row r="151" spans="1:10" ht="178.5" customHeight="1" x14ac:dyDescent="0.2">
      <c r="A151" s="11" t="s">
        <v>280</v>
      </c>
      <c r="B151" s="11" t="s">
        <v>281</v>
      </c>
      <c r="C151" s="15"/>
      <c r="D151" s="15"/>
      <c r="E151" s="16">
        <f t="shared" ref="E151:E198" si="23">F151+G151</f>
        <v>14719</v>
      </c>
      <c r="F151" s="17">
        <f>F152</f>
        <v>14719</v>
      </c>
      <c r="G151" s="16">
        <f>G152</f>
        <v>0</v>
      </c>
      <c r="H151" s="16">
        <f t="shared" si="18"/>
        <v>14719</v>
      </c>
      <c r="I151" s="17">
        <f>I152</f>
        <v>14719</v>
      </c>
      <c r="J151" s="16">
        <f>J152</f>
        <v>0</v>
      </c>
    </row>
    <row r="152" spans="1:10" ht="39" customHeight="1" x14ac:dyDescent="0.2">
      <c r="A152" s="35" t="s">
        <v>69</v>
      </c>
      <c r="B152" s="15" t="s">
        <v>282</v>
      </c>
      <c r="C152" s="15"/>
      <c r="D152" s="15"/>
      <c r="E152" s="18">
        <f t="shared" si="23"/>
        <v>14719</v>
      </c>
      <c r="F152" s="19">
        <f>F153</f>
        <v>14719</v>
      </c>
      <c r="G152" s="18">
        <f>G153</f>
        <v>0</v>
      </c>
      <c r="H152" s="18">
        <f t="shared" si="18"/>
        <v>14719</v>
      </c>
      <c r="I152" s="19">
        <f>I153</f>
        <v>14719</v>
      </c>
      <c r="J152" s="18">
        <f>J153</f>
        <v>0</v>
      </c>
    </row>
    <row r="153" spans="1:10" ht="95.25" customHeight="1" x14ac:dyDescent="0.2">
      <c r="A153" s="15" t="s">
        <v>21</v>
      </c>
      <c r="B153" s="15" t="s">
        <v>282</v>
      </c>
      <c r="C153" s="15" t="s">
        <v>17</v>
      </c>
      <c r="D153" s="15" t="s">
        <v>569</v>
      </c>
      <c r="E153" s="18">
        <f t="shared" si="23"/>
        <v>14719</v>
      </c>
      <c r="F153" s="18">
        <f>1415+13304</f>
        <v>14719</v>
      </c>
      <c r="G153" s="18"/>
      <c r="H153" s="18">
        <f t="shared" si="18"/>
        <v>14719</v>
      </c>
      <c r="I153" s="18">
        <f>1415+13304</f>
        <v>14719</v>
      </c>
      <c r="J153" s="18"/>
    </row>
    <row r="154" spans="1:10" ht="124.9" customHeight="1" x14ac:dyDescent="0.2">
      <c r="A154" s="11" t="s">
        <v>648</v>
      </c>
      <c r="B154" s="11" t="s">
        <v>283</v>
      </c>
      <c r="C154" s="15"/>
      <c r="D154" s="15"/>
      <c r="E154" s="16">
        <f t="shared" si="23"/>
        <v>48723.6</v>
      </c>
      <c r="F154" s="17">
        <f>F155</f>
        <v>48723.6</v>
      </c>
      <c r="G154" s="16">
        <f>G155</f>
        <v>0</v>
      </c>
      <c r="H154" s="16">
        <f t="shared" si="18"/>
        <v>49043.7</v>
      </c>
      <c r="I154" s="17">
        <f>I155</f>
        <v>49043.7</v>
      </c>
      <c r="J154" s="16">
        <f>J155</f>
        <v>0</v>
      </c>
    </row>
    <row r="155" spans="1:10" ht="80.25" customHeight="1" x14ac:dyDescent="0.2">
      <c r="A155" s="35" t="s">
        <v>61</v>
      </c>
      <c r="B155" s="15" t="s">
        <v>284</v>
      </c>
      <c r="C155" s="15"/>
      <c r="D155" s="15"/>
      <c r="E155" s="18">
        <f t="shared" si="23"/>
        <v>48723.6</v>
      </c>
      <c r="F155" s="19">
        <f>F156</f>
        <v>48723.6</v>
      </c>
      <c r="G155" s="18">
        <f>G156</f>
        <v>0</v>
      </c>
      <c r="H155" s="18">
        <f t="shared" si="18"/>
        <v>49043.7</v>
      </c>
      <c r="I155" s="19">
        <f>I156</f>
        <v>49043.7</v>
      </c>
      <c r="J155" s="18">
        <f>J156</f>
        <v>0</v>
      </c>
    </row>
    <row r="156" spans="1:10" ht="93" customHeight="1" x14ac:dyDescent="0.2">
      <c r="A156" s="15" t="s">
        <v>21</v>
      </c>
      <c r="B156" s="15" t="s">
        <v>284</v>
      </c>
      <c r="C156" s="15" t="s">
        <v>17</v>
      </c>
      <c r="D156" s="15" t="s">
        <v>569</v>
      </c>
      <c r="E156" s="18">
        <f t="shared" si="23"/>
        <v>48723.6</v>
      </c>
      <c r="F156" s="61">
        <v>48723.6</v>
      </c>
      <c r="G156" s="18"/>
      <c r="H156" s="18">
        <f t="shared" si="18"/>
        <v>49043.7</v>
      </c>
      <c r="I156" s="61">
        <v>49043.7</v>
      </c>
      <c r="J156" s="18"/>
    </row>
    <row r="157" spans="1:10" ht="189" customHeight="1" x14ac:dyDescent="0.2">
      <c r="A157" s="11" t="s">
        <v>649</v>
      </c>
      <c r="B157" s="11" t="s">
        <v>285</v>
      </c>
      <c r="C157" s="15"/>
      <c r="D157" s="15"/>
      <c r="E157" s="16">
        <f t="shared" si="23"/>
        <v>10597.1</v>
      </c>
      <c r="F157" s="17">
        <f>F158</f>
        <v>10597.1</v>
      </c>
      <c r="G157" s="16">
        <f>G158</f>
        <v>0</v>
      </c>
      <c r="H157" s="16">
        <f t="shared" si="18"/>
        <v>10665.6</v>
      </c>
      <c r="I157" s="17">
        <f>I158</f>
        <v>10665.6</v>
      </c>
      <c r="J157" s="16">
        <f>J158</f>
        <v>0</v>
      </c>
    </row>
    <row r="158" spans="1:10" ht="88.5" customHeight="1" x14ac:dyDescent="0.2">
      <c r="A158" s="35" t="s">
        <v>61</v>
      </c>
      <c r="B158" s="15" t="s">
        <v>286</v>
      </c>
      <c r="C158" s="11"/>
      <c r="D158" s="11"/>
      <c r="E158" s="18">
        <f t="shared" si="23"/>
        <v>10597.1</v>
      </c>
      <c r="F158" s="19">
        <f>F159</f>
        <v>10597.1</v>
      </c>
      <c r="G158" s="18">
        <f>G159</f>
        <v>0</v>
      </c>
      <c r="H158" s="18">
        <f t="shared" si="18"/>
        <v>10665.6</v>
      </c>
      <c r="I158" s="19">
        <f>I159</f>
        <v>10665.6</v>
      </c>
      <c r="J158" s="18">
        <f>J159</f>
        <v>0</v>
      </c>
    </row>
    <row r="159" spans="1:10" ht="104.25" customHeight="1" x14ac:dyDescent="0.2">
      <c r="A159" s="15" t="s">
        <v>21</v>
      </c>
      <c r="B159" s="15" t="s">
        <v>286</v>
      </c>
      <c r="C159" s="15" t="s">
        <v>17</v>
      </c>
      <c r="D159" s="15" t="s">
        <v>31</v>
      </c>
      <c r="E159" s="18">
        <f t="shared" si="23"/>
        <v>10597.1</v>
      </c>
      <c r="F159" s="61">
        <v>10597.1</v>
      </c>
      <c r="G159" s="18"/>
      <c r="H159" s="18">
        <f t="shared" si="18"/>
        <v>10665.6</v>
      </c>
      <c r="I159" s="61">
        <v>10665.6</v>
      </c>
      <c r="J159" s="18"/>
    </row>
    <row r="160" spans="1:10" ht="186" customHeight="1" x14ac:dyDescent="0.2">
      <c r="A160" s="40" t="s">
        <v>699</v>
      </c>
      <c r="B160" s="11" t="s">
        <v>701</v>
      </c>
      <c r="C160" s="11"/>
      <c r="D160" s="15"/>
      <c r="E160" s="16">
        <f t="shared" si="23"/>
        <v>306</v>
      </c>
      <c r="F160" s="17">
        <f>F161</f>
        <v>306</v>
      </c>
      <c r="G160" s="17">
        <f>G161</f>
        <v>0</v>
      </c>
      <c r="H160" s="16">
        <f t="shared" si="18"/>
        <v>306</v>
      </c>
      <c r="I160" s="17">
        <f>I161</f>
        <v>306</v>
      </c>
      <c r="J160" s="17">
        <f>J161</f>
        <v>0</v>
      </c>
    </row>
    <row r="161" spans="1:10" ht="150" customHeight="1" x14ac:dyDescent="0.2">
      <c r="A161" s="41" t="s">
        <v>700</v>
      </c>
      <c r="B161" s="15" t="s">
        <v>702</v>
      </c>
      <c r="C161" s="15"/>
      <c r="D161" s="15"/>
      <c r="E161" s="18">
        <f t="shared" si="23"/>
        <v>306</v>
      </c>
      <c r="F161" s="19">
        <f>F162</f>
        <v>306</v>
      </c>
      <c r="G161" s="19">
        <f>G162</f>
        <v>0</v>
      </c>
      <c r="H161" s="18">
        <f t="shared" si="18"/>
        <v>306</v>
      </c>
      <c r="I161" s="19">
        <f>I162</f>
        <v>306</v>
      </c>
      <c r="J161" s="19">
        <f>J162</f>
        <v>0</v>
      </c>
    </row>
    <row r="162" spans="1:10" ht="57" customHeight="1" x14ac:dyDescent="0.2">
      <c r="A162" s="35" t="s">
        <v>30</v>
      </c>
      <c r="B162" s="15" t="s">
        <v>702</v>
      </c>
      <c r="C162" s="15" t="s">
        <v>19</v>
      </c>
      <c r="D162" s="15" t="s">
        <v>569</v>
      </c>
      <c r="E162" s="18">
        <f t="shared" si="23"/>
        <v>306</v>
      </c>
      <c r="F162" s="61">
        <v>306</v>
      </c>
      <c r="G162" s="18"/>
      <c r="H162" s="18">
        <f t="shared" si="18"/>
        <v>306</v>
      </c>
      <c r="I162" s="61">
        <v>306</v>
      </c>
      <c r="J162" s="18"/>
    </row>
    <row r="163" spans="1:10" ht="256.14999999999998" customHeight="1" x14ac:dyDescent="0.2">
      <c r="A163" s="37" t="s">
        <v>697</v>
      </c>
      <c r="B163" s="11" t="s">
        <v>698</v>
      </c>
      <c r="C163" s="15"/>
      <c r="D163" s="15"/>
      <c r="E163" s="16">
        <f t="shared" si="23"/>
        <v>1217</v>
      </c>
      <c r="F163" s="17">
        <f>F164</f>
        <v>1217</v>
      </c>
      <c r="G163" s="18">
        <f>G164</f>
        <v>0</v>
      </c>
      <c r="H163" s="16">
        <f t="shared" si="18"/>
        <v>1223</v>
      </c>
      <c r="I163" s="17">
        <f>I164</f>
        <v>1223</v>
      </c>
      <c r="J163" s="18">
        <f>J164</f>
        <v>0</v>
      </c>
    </row>
    <row r="164" spans="1:10" ht="87.75" customHeight="1" x14ac:dyDescent="0.2">
      <c r="A164" s="35" t="s">
        <v>61</v>
      </c>
      <c r="B164" s="15" t="s">
        <v>823</v>
      </c>
      <c r="C164" s="15"/>
      <c r="D164" s="15"/>
      <c r="E164" s="18">
        <f t="shared" si="23"/>
        <v>1217</v>
      </c>
      <c r="F164" s="19">
        <f>F165</f>
        <v>1217</v>
      </c>
      <c r="G164" s="18">
        <f>G165</f>
        <v>0</v>
      </c>
      <c r="H164" s="18">
        <f t="shared" si="18"/>
        <v>1223</v>
      </c>
      <c r="I164" s="19">
        <f>I165</f>
        <v>1223</v>
      </c>
      <c r="J164" s="18">
        <f>J165</f>
        <v>0</v>
      </c>
    </row>
    <row r="165" spans="1:10" ht="111" customHeight="1" x14ac:dyDescent="0.2">
      <c r="A165" s="35" t="s">
        <v>21</v>
      </c>
      <c r="B165" s="15" t="s">
        <v>823</v>
      </c>
      <c r="C165" s="15" t="s">
        <v>17</v>
      </c>
      <c r="D165" s="15" t="s">
        <v>11</v>
      </c>
      <c r="E165" s="18">
        <f t="shared" si="23"/>
        <v>1217</v>
      </c>
      <c r="F165" s="61">
        <v>1217</v>
      </c>
      <c r="G165" s="18"/>
      <c r="H165" s="18">
        <f t="shared" si="18"/>
        <v>1223</v>
      </c>
      <c r="I165" s="61">
        <v>1223</v>
      </c>
      <c r="J165" s="18"/>
    </row>
    <row r="166" spans="1:10" ht="408.75" customHeight="1" x14ac:dyDescent="0.2">
      <c r="A166" s="37" t="s">
        <v>650</v>
      </c>
      <c r="B166" s="11" t="s">
        <v>287</v>
      </c>
      <c r="C166" s="11"/>
      <c r="D166" s="11"/>
      <c r="E166" s="16">
        <f t="shared" si="23"/>
        <v>104</v>
      </c>
      <c r="F166" s="16">
        <f>F167</f>
        <v>0</v>
      </c>
      <c r="G166" s="16">
        <f>G167</f>
        <v>104</v>
      </c>
      <c r="H166" s="16">
        <f t="shared" si="18"/>
        <v>110</v>
      </c>
      <c r="I166" s="16">
        <f>I167</f>
        <v>0</v>
      </c>
      <c r="J166" s="16">
        <f>J167</f>
        <v>110</v>
      </c>
    </row>
    <row r="167" spans="1:10" ht="259.5" customHeight="1" x14ac:dyDescent="0.2">
      <c r="A167" s="35" t="s">
        <v>617</v>
      </c>
      <c r="B167" s="15" t="s">
        <v>288</v>
      </c>
      <c r="C167" s="15"/>
      <c r="D167" s="15"/>
      <c r="E167" s="18">
        <f t="shared" si="23"/>
        <v>104</v>
      </c>
      <c r="F167" s="18">
        <f>F168</f>
        <v>0</v>
      </c>
      <c r="G167" s="18">
        <f>G168</f>
        <v>104</v>
      </c>
      <c r="H167" s="18">
        <f t="shared" si="18"/>
        <v>110</v>
      </c>
      <c r="I167" s="18">
        <f>I168</f>
        <v>0</v>
      </c>
      <c r="J167" s="18">
        <f>J168</f>
        <v>110</v>
      </c>
    </row>
    <row r="168" spans="1:10" ht="99" customHeight="1" x14ac:dyDescent="0.2">
      <c r="A168" s="35" t="s">
        <v>21</v>
      </c>
      <c r="B168" s="15" t="s">
        <v>288</v>
      </c>
      <c r="C168" s="15" t="s">
        <v>17</v>
      </c>
      <c r="D168" s="15" t="s">
        <v>11</v>
      </c>
      <c r="E168" s="18">
        <f t="shared" si="23"/>
        <v>104</v>
      </c>
      <c r="F168" s="19"/>
      <c r="G168" s="61">
        <v>104</v>
      </c>
      <c r="H168" s="18">
        <f t="shared" si="18"/>
        <v>110</v>
      </c>
      <c r="I168" s="19"/>
      <c r="J168" s="61">
        <v>110</v>
      </c>
    </row>
    <row r="169" spans="1:10" ht="236.25" customHeight="1" x14ac:dyDescent="0.2">
      <c r="A169" s="37" t="s">
        <v>869</v>
      </c>
      <c r="B169" s="11" t="s">
        <v>871</v>
      </c>
      <c r="C169" s="15"/>
      <c r="D169" s="15"/>
      <c r="E169" s="16">
        <f t="shared" si="23"/>
        <v>1750</v>
      </c>
      <c r="F169" s="16">
        <f>F170</f>
        <v>0</v>
      </c>
      <c r="G169" s="16">
        <f>G170</f>
        <v>1750</v>
      </c>
      <c r="H169" s="16">
        <f t="shared" si="18"/>
        <v>1750</v>
      </c>
      <c r="I169" s="16">
        <f>I170</f>
        <v>0</v>
      </c>
      <c r="J169" s="16">
        <f>J170</f>
        <v>1750</v>
      </c>
    </row>
    <row r="170" spans="1:10" ht="221.25" customHeight="1" x14ac:dyDescent="0.2">
      <c r="A170" s="35" t="s">
        <v>870</v>
      </c>
      <c r="B170" s="15" t="s">
        <v>872</v>
      </c>
      <c r="C170" s="15"/>
      <c r="D170" s="15"/>
      <c r="E170" s="18">
        <f t="shared" si="23"/>
        <v>1750</v>
      </c>
      <c r="F170" s="18">
        <f>F171</f>
        <v>0</v>
      </c>
      <c r="G170" s="18">
        <f>G171</f>
        <v>1750</v>
      </c>
      <c r="H170" s="18">
        <f t="shared" si="18"/>
        <v>1750</v>
      </c>
      <c r="I170" s="18">
        <f>I171</f>
        <v>0</v>
      </c>
      <c r="J170" s="18">
        <f>J171</f>
        <v>1750</v>
      </c>
    </row>
    <row r="171" spans="1:10" ht="99" customHeight="1" x14ac:dyDescent="0.2">
      <c r="A171" s="15" t="s">
        <v>21</v>
      </c>
      <c r="B171" s="15" t="s">
        <v>872</v>
      </c>
      <c r="C171" s="15" t="s">
        <v>17</v>
      </c>
      <c r="D171" s="15" t="s">
        <v>569</v>
      </c>
      <c r="E171" s="18">
        <f t="shared" si="23"/>
        <v>1750</v>
      </c>
      <c r="F171" s="18"/>
      <c r="G171" s="61">
        <v>1750</v>
      </c>
      <c r="H171" s="18">
        <f t="shared" si="18"/>
        <v>1750</v>
      </c>
      <c r="I171" s="18"/>
      <c r="J171" s="61">
        <v>1750</v>
      </c>
    </row>
    <row r="172" spans="1:10" ht="132" x14ac:dyDescent="0.2">
      <c r="A172" s="11" t="s">
        <v>794</v>
      </c>
      <c r="B172" s="11" t="s">
        <v>795</v>
      </c>
      <c r="C172" s="11"/>
      <c r="D172" s="15"/>
      <c r="E172" s="16">
        <f>F172+G172</f>
        <v>87024.8</v>
      </c>
      <c r="F172" s="17">
        <f>F173</f>
        <v>87024.8</v>
      </c>
      <c r="G172" s="16">
        <f>G173</f>
        <v>0</v>
      </c>
      <c r="H172" s="16">
        <f>I172+J172</f>
        <v>93943</v>
      </c>
      <c r="I172" s="17">
        <f>I173</f>
        <v>93943</v>
      </c>
      <c r="J172" s="16">
        <f>J173</f>
        <v>0</v>
      </c>
    </row>
    <row r="173" spans="1:10" ht="156.75" customHeight="1" x14ac:dyDescent="0.2">
      <c r="A173" s="35" t="s">
        <v>798</v>
      </c>
      <c r="B173" s="15" t="s">
        <v>799</v>
      </c>
      <c r="C173" s="15"/>
      <c r="D173" s="15"/>
      <c r="E173" s="18">
        <f>F173+G173</f>
        <v>87024.8</v>
      </c>
      <c r="F173" s="61">
        <f>F174</f>
        <v>87024.8</v>
      </c>
      <c r="G173" s="61">
        <f>G174</f>
        <v>0</v>
      </c>
      <c r="H173" s="18">
        <f>I173+J173</f>
        <v>93943</v>
      </c>
      <c r="I173" s="61">
        <f>I174</f>
        <v>93943</v>
      </c>
      <c r="J173" s="61">
        <f>J174</f>
        <v>0</v>
      </c>
    </row>
    <row r="174" spans="1:10" ht="91.5" customHeight="1" x14ac:dyDescent="0.2">
      <c r="A174" s="15" t="s">
        <v>21</v>
      </c>
      <c r="B174" s="15" t="s">
        <v>799</v>
      </c>
      <c r="C174" s="15" t="s">
        <v>17</v>
      </c>
      <c r="D174" s="15" t="s">
        <v>569</v>
      </c>
      <c r="E174" s="18">
        <f>F174+G174</f>
        <v>87024.8</v>
      </c>
      <c r="F174" s="61">
        <v>87024.8</v>
      </c>
      <c r="G174" s="18"/>
      <c r="H174" s="18">
        <f>I174+J174</f>
        <v>93943</v>
      </c>
      <c r="I174" s="61">
        <v>93943</v>
      </c>
      <c r="J174" s="18"/>
    </row>
    <row r="175" spans="1:10" ht="62.25" customHeight="1" x14ac:dyDescent="0.2">
      <c r="A175" s="37" t="s">
        <v>289</v>
      </c>
      <c r="B175" s="11" t="s">
        <v>290</v>
      </c>
      <c r="C175" s="15"/>
      <c r="D175" s="15"/>
      <c r="E175" s="16">
        <f t="shared" si="23"/>
        <v>17584.3</v>
      </c>
      <c r="F175" s="17">
        <f>F176+F179</f>
        <v>17584.3</v>
      </c>
      <c r="G175" s="16">
        <f>G176+G179</f>
        <v>0</v>
      </c>
      <c r="H175" s="16">
        <f t="shared" ref="H175:H217" si="24">I175+J175</f>
        <v>17706.8</v>
      </c>
      <c r="I175" s="17">
        <f>I176+I179</f>
        <v>17706.8</v>
      </c>
      <c r="J175" s="16">
        <f>J176+J179</f>
        <v>0</v>
      </c>
    </row>
    <row r="176" spans="1:10" ht="111" customHeight="1" x14ac:dyDescent="0.2">
      <c r="A176" s="37" t="s">
        <v>972</v>
      </c>
      <c r="B176" s="11" t="s">
        <v>291</v>
      </c>
      <c r="C176" s="15"/>
      <c r="D176" s="15"/>
      <c r="E176" s="16">
        <f t="shared" si="23"/>
        <v>17512.8</v>
      </c>
      <c r="F176" s="17">
        <f>F177</f>
        <v>17512.8</v>
      </c>
      <c r="G176" s="16">
        <f>G177</f>
        <v>0</v>
      </c>
      <c r="H176" s="16">
        <f t="shared" si="24"/>
        <v>17635.3</v>
      </c>
      <c r="I176" s="17">
        <f>I177</f>
        <v>17635.3</v>
      </c>
      <c r="J176" s="16">
        <f>J177</f>
        <v>0</v>
      </c>
    </row>
    <row r="177" spans="1:10" ht="75.75" customHeight="1" x14ac:dyDescent="0.2">
      <c r="A177" s="35" t="s">
        <v>61</v>
      </c>
      <c r="B177" s="15" t="s">
        <v>292</v>
      </c>
      <c r="C177" s="15"/>
      <c r="D177" s="15"/>
      <c r="E177" s="18">
        <f t="shared" si="23"/>
        <v>17512.8</v>
      </c>
      <c r="F177" s="19">
        <f>F178</f>
        <v>17512.8</v>
      </c>
      <c r="G177" s="18">
        <f>G178</f>
        <v>0</v>
      </c>
      <c r="H177" s="18">
        <f t="shared" si="24"/>
        <v>17635.3</v>
      </c>
      <c r="I177" s="19">
        <f>I178</f>
        <v>17635.3</v>
      </c>
      <c r="J177" s="18">
        <f>J178</f>
        <v>0</v>
      </c>
    </row>
    <row r="178" spans="1:10" ht="88.5" customHeight="1" x14ac:dyDescent="0.2">
      <c r="A178" s="15" t="s">
        <v>21</v>
      </c>
      <c r="B178" s="15" t="s">
        <v>292</v>
      </c>
      <c r="C178" s="15" t="s">
        <v>17</v>
      </c>
      <c r="D178" s="15" t="s">
        <v>31</v>
      </c>
      <c r="E178" s="18">
        <f t="shared" si="23"/>
        <v>17512.8</v>
      </c>
      <c r="F178" s="61">
        <v>17512.8</v>
      </c>
      <c r="G178" s="18"/>
      <c r="H178" s="18">
        <f t="shared" si="24"/>
        <v>17635.3</v>
      </c>
      <c r="I178" s="61">
        <v>17635.3</v>
      </c>
      <c r="J178" s="18"/>
    </row>
    <row r="179" spans="1:10" ht="195.75" customHeight="1" x14ac:dyDescent="0.2">
      <c r="A179" s="37" t="s">
        <v>651</v>
      </c>
      <c r="B179" s="11" t="s">
        <v>293</v>
      </c>
      <c r="C179" s="11"/>
      <c r="D179" s="11"/>
      <c r="E179" s="16">
        <f t="shared" si="23"/>
        <v>71.5</v>
      </c>
      <c r="F179" s="17">
        <f>F180</f>
        <v>71.5</v>
      </c>
      <c r="G179" s="16">
        <f>G180</f>
        <v>0</v>
      </c>
      <c r="H179" s="16">
        <f t="shared" si="24"/>
        <v>71.5</v>
      </c>
      <c r="I179" s="17">
        <f>I180</f>
        <v>71.5</v>
      </c>
      <c r="J179" s="16">
        <f>J180</f>
        <v>0</v>
      </c>
    </row>
    <row r="180" spans="1:10" ht="72" customHeight="1" x14ac:dyDescent="0.2">
      <c r="A180" s="35" t="s">
        <v>61</v>
      </c>
      <c r="B180" s="15" t="s">
        <v>294</v>
      </c>
      <c r="C180" s="15"/>
      <c r="D180" s="15"/>
      <c r="E180" s="18">
        <f t="shared" si="23"/>
        <v>71.5</v>
      </c>
      <c r="F180" s="19">
        <f>F181</f>
        <v>71.5</v>
      </c>
      <c r="G180" s="18">
        <f>G181</f>
        <v>0</v>
      </c>
      <c r="H180" s="18">
        <f t="shared" si="24"/>
        <v>71.5</v>
      </c>
      <c r="I180" s="19">
        <f>I181</f>
        <v>71.5</v>
      </c>
      <c r="J180" s="18">
        <f>J181</f>
        <v>0</v>
      </c>
    </row>
    <row r="181" spans="1:10" ht="90.75" customHeight="1" x14ac:dyDescent="0.2">
      <c r="A181" s="15" t="s">
        <v>21</v>
      </c>
      <c r="B181" s="15" t="s">
        <v>294</v>
      </c>
      <c r="C181" s="15" t="s">
        <v>17</v>
      </c>
      <c r="D181" s="15" t="s">
        <v>31</v>
      </c>
      <c r="E181" s="18">
        <f t="shared" si="23"/>
        <v>71.5</v>
      </c>
      <c r="F181" s="61">
        <v>71.5</v>
      </c>
      <c r="G181" s="18"/>
      <c r="H181" s="18">
        <f t="shared" si="24"/>
        <v>71.5</v>
      </c>
      <c r="I181" s="61">
        <v>71.5</v>
      </c>
      <c r="J181" s="18"/>
    </row>
    <row r="182" spans="1:10" ht="75" customHeight="1" x14ac:dyDescent="0.2">
      <c r="A182" s="37" t="s">
        <v>295</v>
      </c>
      <c r="B182" s="11" t="s">
        <v>296</v>
      </c>
      <c r="C182" s="15"/>
      <c r="D182" s="15"/>
      <c r="E182" s="16">
        <f t="shared" si="23"/>
        <v>70019.900000000009</v>
      </c>
      <c r="F182" s="17">
        <f>F183+F186+F189+F194</f>
        <v>54585.100000000006</v>
      </c>
      <c r="G182" s="16">
        <f>G183+G186+G189+G194</f>
        <v>15434.8</v>
      </c>
      <c r="H182" s="16">
        <f t="shared" si="24"/>
        <v>71657.2</v>
      </c>
      <c r="I182" s="17">
        <f>I183+I186+I189+I194</f>
        <v>55605</v>
      </c>
      <c r="J182" s="16">
        <f>J183+J186+J189+J194</f>
        <v>16052.2</v>
      </c>
    </row>
    <row r="183" spans="1:10" ht="148.5" x14ac:dyDescent="0.2">
      <c r="A183" s="11" t="s">
        <v>297</v>
      </c>
      <c r="B183" s="11" t="s">
        <v>298</v>
      </c>
      <c r="C183" s="15"/>
      <c r="D183" s="15"/>
      <c r="E183" s="16">
        <f t="shared" si="23"/>
        <v>11047</v>
      </c>
      <c r="F183" s="17">
        <f>F184</f>
        <v>11047</v>
      </c>
      <c r="G183" s="16">
        <f>G184</f>
        <v>0</v>
      </c>
      <c r="H183" s="16">
        <f t="shared" si="24"/>
        <v>11142.1</v>
      </c>
      <c r="I183" s="17">
        <f>I184</f>
        <v>11142.1</v>
      </c>
      <c r="J183" s="16">
        <f>J184</f>
        <v>0</v>
      </c>
    </row>
    <row r="184" spans="1:10" ht="78" customHeight="1" x14ac:dyDescent="0.2">
      <c r="A184" s="35" t="s">
        <v>61</v>
      </c>
      <c r="B184" s="15" t="s">
        <v>299</v>
      </c>
      <c r="C184" s="11"/>
      <c r="D184" s="11"/>
      <c r="E184" s="18">
        <f t="shared" si="23"/>
        <v>11047</v>
      </c>
      <c r="F184" s="19">
        <f>F185</f>
        <v>11047</v>
      </c>
      <c r="G184" s="18">
        <f>G185</f>
        <v>0</v>
      </c>
      <c r="H184" s="18">
        <f t="shared" si="24"/>
        <v>11142.1</v>
      </c>
      <c r="I184" s="19">
        <f>I185</f>
        <v>11142.1</v>
      </c>
      <c r="J184" s="18">
        <f>J185</f>
        <v>0</v>
      </c>
    </row>
    <row r="185" spans="1:10" ht="82.5" x14ac:dyDescent="0.2">
      <c r="A185" s="15" t="s">
        <v>21</v>
      </c>
      <c r="B185" s="15" t="s">
        <v>299</v>
      </c>
      <c r="C185" s="15" t="s">
        <v>17</v>
      </c>
      <c r="D185" s="15" t="s">
        <v>26</v>
      </c>
      <c r="E185" s="18">
        <f t="shared" si="23"/>
        <v>11047</v>
      </c>
      <c r="F185" s="61">
        <v>11047</v>
      </c>
      <c r="G185" s="18"/>
      <c r="H185" s="18">
        <f t="shared" si="24"/>
        <v>11142.1</v>
      </c>
      <c r="I185" s="61">
        <v>11142.1</v>
      </c>
      <c r="J185" s="18"/>
    </row>
    <row r="186" spans="1:10" ht="89.25" customHeight="1" x14ac:dyDescent="0.2">
      <c r="A186" s="11" t="s">
        <v>300</v>
      </c>
      <c r="B186" s="11" t="s">
        <v>301</v>
      </c>
      <c r="C186" s="15"/>
      <c r="D186" s="15"/>
      <c r="E186" s="16">
        <f t="shared" si="23"/>
        <v>15434.8</v>
      </c>
      <c r="F186" s="17">
        <f>F187</f>
        <v>0</v>
      </c>
      <c r="G186" s="16">
        <f>G187</f>
        <v>15434.8</v>
      </c>
      <c r="H186" s="16">
        <f t="shared" si="24"/>
        <v>16052.2</v>
      </c>
      <c r="I186" s="17">
        <f>I187</f>
        <v>0</v>
      </c>
      <c r="J186" s="16">
        <f>J187</f>
        <v>16052.2</v>
      </c>
    </row>
    <row r="187" spans="1:10" ht="71.25" customHeight="1" x14ac:dyDescent="0.2">
      <c r="A187" s="35" t="s">
        <v>304</v>
      </c>
      <c r="B187" s="15" t="s">
        <v>302</v>
      </c>
      <c r="C187" s="15"/>
      <c r="D187" s="15"/>
      <c r="E187" s="18">
        <f t="shared" si="23"/>
        <v>15434.8</v>
      </c>
      <c r="F187" s="19">
        <f>F188</f>
        <v>0</v>
      </c>
      <c r="G187" s="18">
        <f>G188</f>
        <v>15434.8</v>
      </c>
      <c r="H187" s="18">
        <f t="shared" si="24"/>
        <v>16052.2</v>
      </c>
      <c r="I187" s="19">
        <f>I188</f>
        <v>0</v>
      </c>
      <c r="J187" s="18">
        <f>J188</f>
        <v>16052.2</v>
      </c>
    </row>
    <row r="188" spans="1:10" ht="83.25" customHeight="1" x14ac:dyDescent="0.2">
      <c r="A188" s="15" t="s">
        <v>21</v>
      </c>
      <c r="B188" s="15" t="s">
        <v>302</v>
      </c>
      <c r="C188" s="15" t="s">
        <v>17</v>
      </c>
      <c r="D188" s="15" t="s">
        <v>26</v>
      </c>
      <c r="E188" s="18">
        <f t="shared" si="23"/>
        <v>15434.8</v>
      </c>
      <c r="F188" s="19"/>
      <c r="G188" s="61">
        <v>15434.8</v>
      </c>
      <c r="H188" s="18">
        <f t="shared" si="24"/>
        <v>16052.2</v>
      </c>
      <c r="I188" s="19"/>
      <c r="J188" s="61">
        <v>16052.2</v>
      </c>
    </row>
    <row r="189" spans="1:10" ht="135" customHeight="1" x14ac:dyDescent="0.2">
      <c r="A189" s="11" t="s">
        <v>652</v>
      </c>
      <c r="B189" s="11" t="s">
        <v>303</v>
      </c>
      <c r="C189" s="15"/>
      <c r="D189" s="15"/>
      <c r="E189" s="16">
        <f t="shared" si="23"/>
        <v>17415.100000000002</v>
      </c>
      <c r="F189" s="17">
        <f>F190+F192</f>
        <v>17415.100000000002</v>
      </c>
      <c r="G189" s="16">
        <f>G190+G192</f>
        <v>0</v>
      </c>
      <c r="H189" s="16">
        <f t="shared" si="24"/>
        <v>18111.7</v>
      </c>
      <c r="I189" s="17">
        <f>I190+I192</f>
        <v>18111.7</v>
      </c>
      <c r="J189" s="16">
        <f>J190+J192</f>
        <v>0</v>
      </c>
    </row>
    <row r="190" spans="1:10" ht="66" x14ac:dyDescent="0.2">
      <c r="A190" s="35" t="s">
        <v>304</v>
      </c>
      <c r="B190" s="15" t="s">
        <v>305</v>
      </c>
      <c r="C190" s="15"/>
      <c r="D190" s="15"/>
      <c r="E190" s="18">
        <f t="shared" si="23"/>
        <v>17274.400000000001</v>
      </c>
      <c r="F190" s="19">
        <f>F191</f>
        <v>17274.400000000001</v>
      </c>
      <c r="G190" s="18">
        <f>G191</f>
        <v>0</v>
      </c>
      <c r="H190" s="18">
        <f t="shared" si="24"/>
        <v>17965.400000000001</v>
      </c>
      <c r="I190" s="19">
        <f>I191</f>
        <v>17965.400000000001</v>
      </c>
      <c r="J190" s="18">
        <f>J191</f>
        <v>0</v>
      </c>
    </row>
    <row r="191" spans="1:10" ht="82.5" x14ac:dyDescent="0.2">
      <c r="A191" s="15" t="s">
        <v>21</v>
      </c>
      <c r="B191" s="15" t="s">
        <v>305</v>
      </c>
      <c r="C191" s="15" t="s">
        <v>17</v>
      </c>
      <c r="D191" s="15" t="s">
        <v>26</v>
      </c>
      <c r="E191" s="18">
        <f t="shared" si="23"/>
        <v>17274.400000000001</v>
      </c>
      <c r="F191" s="61">
        <v>17274.400000000001</v>
      </c>
      <c r="G191" s="18"/>
      <c r="H191" s="18">
        <f t="shared" si="24"/>
        <v>17965.400000000001</v>
      </c>
      <c r="I191" s="61">
        <v>17965.400000000001</v>
      </c>
      <c r="J191" s="18"/>
    </row>
    <row r="192" spans="1:10" ht="134.44999999999999" customHeight="1" x14ac:dyDescent="0.2">
      <c r="A192" s="36" t="s">
        <v>772</v>
      </c>
      <c r="B192" s="15" t="s">
        <v>306</v>
      </c>
      <c r="C192" s="15"/>
      <c r="D192" s="15"/>
      <c r="E192" s="18">
        <f t="shared" si="23"/>
        <v>140.69999999999999</v>
      </c>
      <c r="F192" s="19">
        <f>F193</f>
        <v>140.69999999999999</v>
      </c>
      <c r="G192" s="18">
        <f>G193</f>
        <v>0</v>
      </c>
      <c r="H192" s="18">
        <f t="shared" si="24"/>
        <v>146.30000000000001</v>
      </c>
      <c r="I192" s="19">
        <f>I193</f>
        <v>146.30000000000001</v>
      </c>
      <c r="J192" s="18">
        <f>J193</f>
        <v>0</v>
      </c>
    </row>
    <row r="193" spans="1:10" ht="114" customHeight="1" x14ac:dyDescent="0.2">
      <c r="A193" s="15" t="s">
        <v>21</v>
      </c>
      <c r="B193" s="15" t="s">
        <v>306</v>
      </c>
      <c r="C193" s="15" t="s">
        <v>17</v>
      </c>
      <c r="D193" s="15" t="s">
        <v>26</v>
      </c>
      <c r="E193" s="18">
        <f t="shared" si="23"/>
        <v>140.69999999999999</v>
      </c>
      <c r="F193" s="61">
        <v>140.69999999999999</v>
      </c>
      <c r="G193" s="18"/>
      <c r="H193" s="18">
        <f t="shared" si="24"/>
        <v>146.30000000000001</v>
      </c>
      <c r="I193" s="61">
        <v>146.30000000000001</v>
      </c>
      <c r="J193" s="18"/>
    </row>
    <row r="194" spans="1:10" ht="117.75" customHeight="1" x14ac:dyDescent="0.2">
      <c r="A194" s="11" t="s">
        <v>307</v>
      </c>
      <c r="B194" s="11" t="s">
        <v>308</v>
      </c>
      <c r="C194" s="15"/>
      <c r="D194" s="15"/>
      <c r="E194" s="16">
        <f t="shared" si="23"/>
        <v>26123</v>
      </c>
      <c r="F194" s="16">
        <f>F195+F197</f>
        <v>26123</v>
      </c>
      <c r="G194" s="16">
        <f>G195+G197</f>
        <v>0</v>
      </c>
      <c r="H194" s="16">
        <f t="shared" si="24"/>
        <v>26351.200000000001</v>
      </c>
      <c r="I194" s="16">
        <f>I195+I197</f>
        <v>26351.200000000001</v>
      </c>
      <c r="J194" s="16">
        <f>J195+J197</f>
        <v>0</v>
      </c>
    </row>
    <row r="195" spans="1:10" ht="82.5" customHeight="1" x14ac:dyDescent="0.2">
      <c r="A195" s="35" t="s">
        <v>304</v>
      </c>
      <c r="B195" s="15" t="s">
        <v>309</v>
      </c>
      <c r="C195" s="15"/>
      <c r="D195" s="15"/>
      <c r="E195" s="18">
        <f t="shared" si="23"/>
        <v>21359.8</v>
      </c>
      <c r="F195" s="19">
        <f>F196</f>
        <v>21359.8</v>
      </c>
      <c r="G195" s="18">
        <f>G196</f>
        <v>0</v>
      </c>
      <c r="H195" s="18">
        <f t="shared" si="24"/>
        <v>21588</v>
      </c>
      <c r="I195" s="19">
        <f>I196</f>
        <v>21588</v>
      </c>
      <c r="J195" s="18">
        <f>J196</f>
        <v>0</v>
      </c>
    </row>
    <row r="196" spans="1:10" ht="111.75" customHeight="1" x14ac:dyDescent="0.2">
      <c r="A196" s="15" t="s">
        <v>21</v>
      </c>
      <c r="B196" s="15" t="s">
        <v>309</v>
      </c>
      <c r="C196" s="15" t="s">
        <v>17</v>
      </c>
      <c r="D196" s="15" t="s">
        <v>26</v>
      </c>
      <c r="E196" s="18">
        <f t="shared" si="23"/>
        <v>21359.8</v>
      </c>
      <c r="F196" s="61">
        <v>21359.8</v>
      </c>
      <c r="G196" s="18"/>
      <c r="H196" s="18">
        <f t="shared" si="24"/>
        <v>21588</v>
      </c>
      <c r="I196" s="61">
        <v>21588</v>
      </c>
      <c r="J196" s="18"/>
    </row>
    <row r="197" spans="1:10" ht="139.5" customHeight="1" x14ac:dyDescent="0.2">
      <c r="A197" s="36" t="s">
        <v>772</v>
      </c>
      <c r="B197" s="15" t="s">
        <v>721</v>
      </c>
      <c r="C197" s="15"/>
      <c r="D197" s="15"/>
      <c r="E197" s="18">
        <f t="shared" si="23"/>
        <v>4763.2</v>
      </c>
      <c r="F197" s="18">
        <f>F198</f>
        <v>4763.2</v>
      </c>
      <c r="G197" s="18">
        <f>G198</f>
        <v>0</v>
      </c>
      <c r="H197" s="18">
        <f t="shared" si="24"/>
        <v>4763.2</v>
      </c>
      <c r="I197" s="18">
        <f>I198</f>
        <v>4763.2</v>
      </c>
      <c r="J197" s="18">
        <f>J198</f>
        <v>0</v>
      </c>
    </row>
    <row r="198" spans="1:10" ht="52.5" customHeight="1" x14ac:dyDescent="0.2">
      <c r="A198" s="15" t="s">
        <v>22</v>
      </c>
      <c r="B198" s="15" t="s">
        <v>721</v>
      </c>
      <c r="C198" s="15" t="s">
        <v>18</v>
      </c>
      <c r="D198" s="15" t="s">
        <v>26</v>
      </c>
      <c r="E198" s="18">
        <f t="shared" si="23"/>
        <v>4763.2</v>
      </c>
      <c r="F198" s="18">
        <v>4763.2</v>
      </c>
      <c r="G198" s="18"/>
      <c r="H198" s="18">
        <f t="shared" si="24"/>
        <v>4763.2</v>
      </c>
      <c r="I198" s="18">
        <v>4763.2</v>
      </c>
      <c r="J198" s="18"/>
    </row>
    <row r="199" spans="1:10" ht="88.5" customHeight="1" x14ac:dyDescent="0.2">
      <c r="A199" s="37" t="s">
        <v>310</v>
      </c>
      <c r="B199" s="11" t="s">
        <v>311</v>
      </c>
      <c r="C199" s="15"/>
      <c r="D199" s="15"/>
      <c r="E199" s="16">
        <f t="shared" ref="E199:E222" si="25">F199+G199</f>
        <v>30185.399999999998</v>
      </c>
      <c r="F199" s="17">
        <f>F200+F203+F206</f>
        <v>30185.399999999998</v>
      </c>
      <c r="G199" s="16">
        <f>G200+G203+G206</f>
        <v>0</v>
      </c>
      <c r="H199" s="16">
        <f t="shared" si="24"/>
        <v>30396.1</v>
      </c>
      <c r="I199" s="17">
        <f>I200+I203+I206</f>
        <v>30396.1</v>
      </c>
      <c r="J199" s="16">
        <f>J200+J203+J206</f>
        <v>0</v>
      </c>
    </row>
    <row r="200" spans="1:10" ht="165" customHeight="1" x14ac:dyDescent="0.2">
      <c r="A200" s="11" t="s">
        <v>905</v>
      </c>
      <c r="B200" s="11" t="s">
        <v>312</v>
      </c>
      <c r="C200" s="15"/>
      <c r="D200" s="15"/>
      <c r="E200" s="16">
        <f t="shared" si="25"/>
        <v>29815.599999999999</v>
      </c>
      <c r="F200" s="17">
        <f>F201</f>
        <v>29815.599999999999</v>
      </c>
      <c r="G200" s="16">
        <f>G201</f>
        <v>0</v>
      </c>
      <c r="H200" s="16">
        <f t="shared" si="24"/>
        <v>30026.3</v>
      </c>
      <c r="I200" s="17">
        <f>I201</f>
        <v>30026.3</v>
      </c>
      <c r="J200" s="16">
        <f>J201</f>
        <v>0</v>
      </c>
    </row>
    <row r="201" spans="1:10" ht="93.75" customHeight="1" x14ac:dyDescent="0.2">
      <c r="A201" s="35" t="s">
        <v>61</v>
      </c>
      <c r="B201" s="15" t="s">
        <v>313</v>
      </c>
      <c r="C201" s="15"/>
      <c r="D201" s="15"/>
      <c r="E201" s="18">
        <f t="shared" si="25"/>
        <v>29815.599999999999</v>
      </c>
      <c r="F201" s="19">
        <f>F202</f>
        <v>29815.599999999999</v>
      </c>
      <c r="G201" s="18">
        <f>G202</f>
        <v>0</v>
      </c>
      <c r="H201" s="18">
        <f t="shared" si="24"/>
        <v>30026.3</v>
      </c>
      <c r="I201" s="19">
        <f>I202</f>
        <v>30026.3</v>
      </c>
      <c r="J201" s="18">
        <f>J202</f>
        <v>0</v>
      </c>
    </row>
    <row r="202" spans="1:10" ht="108" customHeight="1" x14ac:dyDescent="0.2">
      <c r="A202" s="15" t="s">
        <v>21</v>
      </c>
      <c r="B202" s="15" t="s">
        <v>313</v>
      </c>
      <c r="C202" s="15" t="s">
        <v>17</v>
      </c>
      <c r="D202" s="15" t="s">
        <v>314</v>
      </c>
      <c r="E202" s="18">
        <f t="shared" si="25"/>
        <v>29815.599999999999</v>
      </c>
      <c r="F202" s="61">
        <v>29815.599999999999</v>
      </c>
      <c r="G202" s="18"/>
      <c r="H202" s="18">
        <f t="shared" si="24"/>
        <v>30026.3</v>
      </c>
      <c r="I202" s="61">
        <v>30026.3</v>
      </c>
      <c r="J202" s="18"/>
    </row>
    <row r="203" spans="1:10" ht="145.15" customHeight="1" x14ac:dyDescent="0.2">
      <c r="A203" s="11" t="s">
        <v>973</v>
      </c>
      <c r="B203" s="11" t="s">
        <v>315</v>
      </c>
      <c r="C203" s="15"/>
      <c r="D203" s="15"/>
      <c r="E203" s="16">
        <f t="shared" si="25"/>
        <v>62</v>
      </c>
      <c r="F203" s="17">
        <f>F204</f>
        <v>62</v>
      </c>
      <c r="G203" s="16">
        <f>G204</f>
        <v>0</v>
      </c>
      <c r="H203" s="16">
        <f t="shared" si="24"/>
        <v>62</v>
      </c>
      <c r="I203" s="17">
        <f>I204</f>
        <v>62</v>
      </c>
      <c r="J203" s="16">
        <f>J204</f>
        <v>0</v>
      </c>
    </row>
    <row r="204" spans="1:10" ht="87.75" customHeight="1" x14ac:dyDescent="0.2">
      <c r="A204" s="35" t="s">
        <v>61</v>
      </c>
      <c r="B204" s="15" t="s">
        <v>316</v>
      </c>
      <c r="C204" s="15"/>
      <c r="D204" s="15"/>
      <c r="E204" s="18">
        <f t="shared" si="25"/>
        <v>62</v>
      </c>
      <c r="F204" s="19">
        <f>F205</f>
        <v>62</v>
      </c>
      <c r="G204" s="18">
        <f>G205</f>
        <v>0</v>
      </c>
      <c r="H204" s="18">
        <f t="shared" si="24"/>
        <v>62</v>
      </c>
      <c r="I204" s="19">
        <f>I205</f>
        <v>62</v>
      </c>
      <c r="J204" s="18">
        <f>J205</f>
        <v>0</v>
      </c>
    </row>
    <row r="205" spans="1:10" ht="101.45" customHeight="1" x14ac:dyDescent="0.2">
      <c r="A205" s="15" t="s">
        <v>21</v>
      </c>
      <c r="B205" s="15" t="s">
        <v>316</v>
      </c>
      <c r="C205" s="15" t="s">
        <v>17</v>
      </c>
      <c r="D205" s="15" t="s">
        <v>314</v>
      </c>
      <c r="E205" s="18">
        <f t="shared" si="25"/>
        <v>62</v>
      </c>
      <c r="F205" s="18">
        <v>62</v>
      </c>
      <c r="G205" s="18"/>
      <c r="H205" s="18">
        <f t="shared" si="24"/>
        <v>62</v>
      </c>
      <c r="I205" s="18">
        <v>62</v>
      </c>
      <c r="J205" s="18"/>
    </row>
    <row r="206" spans="1:10" ht="139.9" customHeight="1" x14ac:dyDescent="0.2">
      <c r="A206" s="11" t="s">
        <v>317</v>
      </c>
      <c r="B206" s="11" t="s">
        <v>318</v>
      </c>
      <c r="C206" s="15"/>
      <c r="D206" s="15"/>
      <c r="E206" s="16">
        <f t="shared" si="25"/>
        <v>307.8</v>
      </c>
      <c r="F206" s="17">
        <f>F207</f>
        <v>307.8</v>
      </c>
      <c r="G206" s="16">
        <f>G207</f>
        <v>0</v>
      </c>
      <c r="H206" s="16">
        <f t="shared" si="24"/>
        <v>307.8</v>
      </c>
      <c r="I206" s="17">
        <f>I207</f>
        <v>307.8</v>
      </c>
      <c r="J206" s="16">
        <f>J207</f>
        <v>0</v>
      </c>
    </row>
    <row r="207" spans="1:10" ht="36.75" customHeight="1" x14ac:dyDescent="0.2">
      <c r="A207" s="35" t="s">
        <v>69</v>
      </c>
      <c r="B207" s="15" t="s">
        <v>319</v>
      </c>
      <c r="C207" s="15"/>
      <c r="D207" s="15"/>
      <c r="E207" s="18">
        <f t="shared" si="25"/>
        <v>307.8</v>
      </c>
      <c r="F207" s="19">
        <f>F208</f>
        <v>307.8</v>
      </c>
      <c r="G207" s="18">
        <f>G208</f>
        <v>0</v>
      </c>
      <c r="H207" s="18">
        <f t="shared" si="24"/>
        <v>307.8</v>
      </c>
      <c r="I207" s="19">
        <f>I208</f>
        <v>307.8</v>
      </c>
      <c r="J207" s="18">
        <f>J208</f>
        <v>0</v>
      </c>
    </row>
    <row r="208" spans="1:10" ht="106.5" customHeight="1" x14ac:dyDescent="0.2">
      <c r="A208" s="15" t="s">
        <v>21</v>
      </c>
      <c r="B208" s="15" t="s">
        <v>319</v>
      </c>
      <c r="C208" s="15" t="s">
        <v>17</v>
      </c>
      <c r="D208" s="15" t="s">
        <v>314</v>
      </c>
      <c r="E208" s="18">
        <f t="shared" si="25"/>
        <v>307.8</v>
      </c>
      <c r="F208" s="18">
        <v>307.8</v>
      </c>
      <c r="G208" s="18"/>
      <c r="H208" s="18">
        <f t="shared" si="24"/>
        <v>307.8</v>
      </c>
      <c r="I208" s="18">
        <v>307.8</v>
      </c>
      <c r="J208" s="18"/>
    </row>
    <row r="209" spans="1:10" ht="95.25" customHeight="1" x14ac:dyDescent="0.2">
      <c r="A209" s="37" t="s">
        <v>320</v>
      </c>
      <c r="B209" s="11" t="s">
        <v>321</v>
      </c>
      <c r="C209" s="15"/>
      <c r="D209" s="15"/>
      <c r="E209" s="16">
        <f t="shared" si="25"/>
        <v>104807.8</v>
      </c>
      <c r="F209" s="17">
        <f>F210+F214+F218</f>
        <v>104807.8</v>
      </c>
      <c r="G209" s="16">
        <f>G210+G214+G218</f>
        <v>0</v>
      </c>
      <c r="H209" s="16">
        <f t="shared" si="24"/>
        <v>105465.40000000001</v>
      </c>
      <c r="I209" s="17">
        <f>I210+I214+I218</f>
        <v>105465.40000000001</v>
      </c>
      <c r="J209" s="16">
        <f>J210+J214+J218</f>
        <v>0</v>
      </c>
    </row>
    <row r="210" spans="1:10" ht="108" customHeight="1" x14ac:dyDescent="0.2">
      <c r="A210" s="37" t="s">
        <v>322</v>
      </c>
      <c r="B210" s="11" t="s">
        <v>323</v>
      </c>
      <c r="C210" s="11"/>
      <c r="D210" s="11"/>
      <c r="E210" s="16">
        <f t="shared" si="25"/>
        <v>14321.7</v>
      </c>
      <c r="F210" s="17">
        <f>F211</f>
        <v>14321.7</v>
      </c>
      <c r="G210" s="16">
        <f>G211</f>
        <v>0</v>
      </c>
      <c r="H210" s="16">
        <f t="shared" si="24"/>
        <v>14411.7</v>
      </c>
      <c r="I210" s="17">
        <f>I211</f>
        <v>14411.7</v>
      </c>
      <c r="J210" s="16">
        <f>J211</f>
        <v>0</v>
      </c>
    </row>
    <row r="211" spans="1:10" ht="71.25" customHeight="1" x14ac:dyDescent="0.2">
      <c r="A211" s="35" t="s">
        <v>77</v>
      </c>
      <c r="B211" s="15" t="s">
        <v>324</v>
      </c>
      <c r="C211" s="11"/>
      <c r="D211" s="11"/>
      <c r="E211" s="18">
        <f t="shared" si="25"/>
        <v>14321.7</v>
      </c>
      <c r="F211" s="19">
        <f>F212+F213</f>
        <v>14321.7</v>
      </c>
      <c r="G211" s="19">
        <f>G212+G213</f>
        <v>0</v>
      </c>
      <c r="H211" s="18">
        <f t="shared" si="24"/>
        <v>14411.7</v>
      </c>
      <c r="I211" s="19">
        <f>I212+I213</f>
        <v>14411.7</v>
      </c>
      <c r="J211" s="19">
        <f>J212+J213</f>
        <v>0</v>
      </c>
    </row>
    <row r="212" spans="1:10" ht="213" customHeight="1" x14ac:dyDescent="0.2">
      <c r="A212" s="36" t="s">
        <v>25</v>
      </c>
      <c r="B212" s="15" t="s">
        <v>324</v>
      </c>
      <c r="C212" s="15" t="s">
        <v>15</v>
      </c>
      <c r="D212" s="15" t="s">
        <v>31</v>
      </c>
      <c r="E212" s="18">
        <f t="shared" si="25"/>
        <v>13726.6</v>
      </c>
      <c r="F212" s="61">
        <v>13726.6</v>
      </c>
      <c r="G212" s="18"/>
      <c r="H212" s="18">
        <f t="shared" si="24"/>
        <v>13816.6</v>
      </c>
      <c r="I212" s="61">
        <v>13816.6</v>
      </c>
      <c r="J212" s="18"/>
    </row>
    <row r="213" spans="1:10" ht="72.75" customHeight="1" x14ac:dyDescent="0.2">
      <c r="A213" s="15" t="s">
        <v>23</v>
      </c>
      <c r="B213" s="15" t="s">
        <v>324</v>
      </c>
      <c r="C213" s="15" t="s">
        <v>16</v>
      </c>
      <c r="D213" s="15" t="s">
        <v>31</v>
      </c>
      <c r="E213" s="18">
        <f t="shared" si="25"/>
        <v>595.1</v>
      </c>
      <c r="F213" s="61">
        <v>595.1</v>
      </c>
      <c r="G213" s="18"/>
      <c r="H213" s="18">
        <f t="shared" si="24"/>
        <v>595.1</v>
      </c>
      <c r="I213" s="61">
        <v>595.1</v>
      </c>
      <c r="J213" s="18"/>
    </row>
    <row r="214" spans="1:10" ht="165" x14ac:dyDescent="0.2">
      <c r="A214" s="37" t="s">
        <v>653</v>
      </c>
      <c r="B214" s="11" t="s">
        <v>325</v>
      </c>
      <c r="C214" s="15"/>
      <c r="D214" s="15"/>
      <c r="E214" s="16">
        <f t="shared" si="25"/>
        <v>90138.1</v>
      </c>
      <c r="F214" s="17">
        <f>F215</f>
        <v>90138.1</v>
      </c>
      <c r="G214" s="16">
        <f>G215</f>
        <v>0</v>
      </c>
      <c r="H214" s="16">
        <f t="shared" si="24"/>
        <v>90705.700000000012</v>
      </c>
      <c r="I214" s="17">
        <f>I215</f>
        <v>90705.700000000012</v>
      </c>
      <c r="J214" s="16">
        <f>J215</f>
        <v>0</v>
      </c>
    </row>
    <row r="215" spans="1:10" ht="86.25" customHeight="1" x14ac:dyDescent="0.2">
      <c r="A215" s="42" t="s">
        <v>61</v>
      </c>
      <c r="B215" s="15" t="s">
        <v>326</v>
      </c>
      <c r="C215" s="15"/>
      <c r="D215" s="15"/>
      <c r="E215" s="18">
        <f t="shared" si="25"/>
        <v>90138.1</v>
      </c>
      <c r="F215" s="19">
        <f>F216+F217</f>
        <v>90138.1</v>
      </c>
      <c r="G215" s="19">
        <f>G216+G217</f>
        <v>0</v>
      </c>
      <c r="H215" s="18">
        <f t="shared" si="24"/>
        <v>90705.700000000012</v>
      </c>
      <c r="I215" s="19">
        <f>I216+I217</f>
        <v>90705.700000000012</v>
      </c>
      <c r="J215" s="19">
        <f>J216+J217</f>
        <v>0</v>
      </c>
    </row>
    <row r="216" spans="1:10" ht="195.75" customHeight="1" x14ac:dyDescent="0.2">
      <c r="A216" s="36" t="s">
        <v>25</v>
      </c>
      <c r="B216" s="15" t="s">
        <v>326</v>
      </c>
      <c r="C216" s="15" t="s">
        <v>15</v>
      </c>
      <c r="D216" s="15" t="s">
        <v>31</v>
      </c>
      <c r="E216" s="18">
        <f t="shared" si="25"/>
        <v>84004.5</v>
      </c>
      <c r="F216" s="61">
        <v>84004.5</v>
      </c>
      <c r="G216" s="18"/>
      <c r="H216" s="18">
        <f t="shared" si="24"/>
        <v>84554.6</v>
      </c>
      <c r="I216" s="61">
        <v>84554.6</v>
      </c>
      <c r="J216" s="18"/>
    </row>
    <row r="217" spans="1:10" ht="66.75" customHeight="1" x14ac:dyDescent="0.2">
      <c r="A217" s="15" t="s">
        <v>23</v>
      </c>
      <c r="B217" s="15" t="s">
        <v>326</v>
      </c>
      <c r="C217" s="15" t="s">
        <v>16</v>
      </c>
      <c r="D217" s="15" t="s">
        <v>31</v>
      </c>
      <c r="E217" s="18">
        <f t="shared" si="25"/>
        <v>6133.6</v>
      </c>
      <c r="F217" s="61">
        <v>6133.6</v>
      </c>
      <c r="G217" s="18"/>
      <c r="H217" s="18">
        <f t="shared" si="24"/>
        <v>6151.1</v>
      </c>
      <c r="I217" s="61">
        <v>6151.1</v>
      </c>
      <c r="J217" s="18"/>
    </row>
    <row r="218" spans="1:10" ht="89.45" customHeight="1" x14ac:dyDescent="0.2">
      <c r="A218" s="11" t="s">
        <v>570</v>
      </c>
      <c r="B218" s="11" t="s">
        <v>572</v>
      </c>
      <c r="C218" s="11"/>
      <c r="D218" s="11"/>
      <c r="E218" s="16">
        <f>F218+G218</f>
        <v>348</v>
      </c>
      <c r="F218" s="17">
        <f>F219</f>
        <v>348</v>
      </c>
      <c r="G218" s="16">
        <f>G219</f>
        <v>0</v>
      </c>
      <c r="H218" s="16">
        <f>I218+J218</f>
        <v>348</v>
      </c>
      <c r="I218" s="17">
        <f>I219</f>
        <v>348</v>
      </c>
      <c r="J218" s="16">
        <f>J219</f>
        <v>0</v>
      </c>
    </row>
    <row r="219" spans="1:10" ht="116.25" customHeight="1" x14ac:dyDescent="0.2">
      <c r="A219" s="15" t="s">
        <v>571</v>
      </c>
      <c r="B219" s="15" t="s">
        <v>573</v>
      </c>
      <c r="C219" s="15"/>
      <c r="D219" s="15"/>
      <c r="E219" s="18">
        <f>F219+G219</f>
        <v>348</v>
      </c>
      <c r="F219" s="19">
        <f>F220</f>
        <v>348</v>
      </c>
      <c r="G219" s="18">
        <f>G220</f>
        <v>0</v>
      </c>
      <c r="H219" s="18">
        <f>I219+J219</f>
        <v>348</v>
      </c>
      <c r="I219" s="19">
        <f>I220</f>
        <v>348</v>
      </c>
      <c r="J219" s="18">
        <f>J220</f>
        <v>0</v>
      </c>
    </row>
    <row r="220" spans="1:10" ht="54.75" customHeight="1" x14ac:dyDescent="0.2">
      <c r="A220" s="35" t="s">
        <v>30</v>
      </c>
      <c r="B220" s="15" t="s">
        <v>573</v>
      </c>
      <c r="C220" s="15" t="s">
        <v>19</v>
      </c>
      <c r="D220" s="15" t="s">
        <v>11</v>
      </c>
      <c r="E220" s="18">
        <f>F220+G220</f>
        <v>348</v>
      </c>
      <c r="F220" s="61">
        <v>348</v>
      </c>
      <c r="G220" s="18"/>
      <c r="H220" s="18">
        <f>I220+J220</f>
        <v>348</v>
      </c>
      <c r="I220" s="61">
        <v>348</v>
      </c>
      <c r="J220" s="18"/>
    </row>
    <row r="221" spans="1:10" ht="120.75" customHeight="1" x14ac:dyDescent="0.2">
      <c r="A221" s="34" t="s">
        <v>665</v>
      </c>
      <c r="B221" s="11" t="s">
        <v>82</v>
      </c>
      <c r="C221" s="11"/>
      <c r="D221" s="11"/>
      <c r="E221" s="16">
        <f t="shared" si="25"/>
        <v>31947.9</v>
      </c>
      <c r="F221" s="16">
        <f>F222+F232+F240+F250</f>
        <v>31947.9</v>
      </c>
      <c r="G221" s="16">
        <f>G222+G232+G240+G250</f>
        <v>0</v>
      </c>
      <c r="H221" s="16">
        <f t="shared" ref="H221:H249" si="26">I221+J221</f>
        <v>32477.9</v>
      </c>
      <c r="I221" s="16">
        <f>I222+I232+I240+I250</f>
        <v>32477.9</v>
      </c>
      <c r="J221" s="16">
        <f>J222+J232+J240+J250</f>
        <v>0</v>
      </c>
    </row>
    <row r="222" spans="1:10" ht="107.45" customHeight="1" x14ac:dyDescent="0.2">
      <c r="A222" s="34" t="s">
        <v>683</v>
      </c>
      <c r="B222" s="11" t="s">
        <v>83</v>
      </c>
      <c r="C222" s="11"/>
      <c r="D222" s="11"/>
      <c r="E222" s="16">
        <f t="shared" si="25"/>
        <v>1291</v>
      </c>
      <c r="F222" s="16">
        <f>F223</f>
        <v>1291</v>
      </c>
      <c r="G222" s="16">
        <f>G223</f>
        <v>0</v>
      </c>
      <c r="H222" s="16">
        <f t="shared" si="26"/>
        <v>1291</v>
      </c>
      <c r="I222" s="16">
        <f>I223</f>
        <v>1291</v>
      </c>
      <c r="J222" s="16">
        <f>J223</f>
        <v>0</v>
      </c>
    </row>
    <row r="223" spans="1:10" ht="141" customHeight="1" x14ac:dyDescent="0.2">
      <c r="A223" s="11" t="s">
        <v>538</v>
      </c>
      <c r="B223" s="11" t="s">
        <v>84</v>
      </c>
      <c r="C223" s="11"/>
      <c r="D223" s="11"/>
      <c r="E223" s="16">
        <f t="shared" ref="E223:E259" si="27">F223+G223</f>
        <v>1291</v>
      </c>
      <c r="F223" s="17">
        <f>F228+F230+F226+F224</f>
        <v>1291</v>
      </c>
      <c r="G223" s="16">
        <f>G228+G230</f>
        <v>0</v>
      </c>
      <c r="H223" s="16">
        <f t="shared" si="26"/>
        <v>1291</v>
      </c>
      <c r="I223" s="17">
        <f>I228+I230+I226+I224</f>
        <v>1291</v>
      </c>
      <c r="J223" s="16">
        <f>J228+J230</f>
        <v>0</v>
      </c>
    </row>
    <row r="224" spans="1:10" ht="183.75" customHeight="1" x14ac:dyDescent="0.2">
      <c r="A224" s="15" t="s">
        <v>897</v>
      </c>
      <c r="B224" s="15" t="s">
        <v>898</v>
      </c>
      <c r="C224" s="15"/>
      <c r="D224" s="15"/>
      <c r="E224" s="18">
        <f t="shared" si="27"/>
        <v>200</v>
      </c>
      <c r="F224" s="19">
        <f>F225</f>
        <v>200</v>
      </c>
      <c r="G224" s="18">
        <f>G225</f>
        <v>0</v>
      </c>
      <c r="H224" s="18">
        <f t="shared" si="26"/>
        <v>200</v>
      </c>
      <c r="I224" s="19">
        <f>I225</f>
        <v>200</v>
      </c>
      <c r="J224" s="19">
        <f>J225</f>
        <v>0</v>
      </c>
    </row>
    <row r="225" spans="1:10" ht="48.75" customHeight="1" x14ac:dyDescent="0.2">
      <c r="A225" s="15" t="s">
        <v>30</v>
      </c>
      <c r="B225" s="15" t="s">
        <v>898</v>
      </c>
      <c r="C225" s="15" t="s">
        <v>19</v>
      </c>
      <c r="D225" s="15" t="s">
        <v>26</v>
      </c>
      <c r="E225" s="18">
        <f t="shared" si="27"/>
        <v>200</v>
      </c>
      <c r="F225" s="61">
        <v>200</v>
      </c>
      <c r="G225" s="18"/>
      <c r="H225" s="18">
        <f t="shared" si="26"/>
        <v>200</v>
      </c>
      <c r="I225" s="61">
        <v>200</v>
      </c>
      <c r="J225" s="19"/>
    </row>
    <row r="226" spans="1:10" ht="89.25" customHeight="1" x14ac:dyDescent="0.2">
      <c r="A226" s="15" t="s">
        <v>868</v>
      </c>
      <c r="B226" s="15" t="s">
        <v>85</v>
      </c>
      <c r="C226" s="11"/>
      <c r="D226" s="11"/>
      <c r="E226" s="18">
        <f>F226+G226</f>
        <v>400</v>
      </c>
      <c r="F226" s="19">
        <f>F227</f>
        <v>400</v>
      </c>
      <c r="G226" s="18">
        <f>G227</f>
        <v>0</v>
      </c>
      <c r="H226" s="18">
        <f>I226+J226</f>
        <v>400</v>
      </c>
      <c r="I226" s="19">
        <f>I227</f>
        <v>400</v>
      </c>
      <c r="J226" s="19">
        <f>J227</f>
        <v>0</v>
      </c>
    </row>
    <row r="227" spans="1:10" ht="52.5" customHeight="1" x14ac:dyDescent="0.2">
      <c r="A227" s="41" t="s">
        <v>30</v>
      </c>
      <c r="B227" s="15" t="s">
        <v>85</v>
      </c>
      <c r="C227" s="15" t="s">
        <v>19</v>
      </c>
      <c r="D227" s="15" t="s">
        <v>26</v>
      </c>
      <c r="E227" s="18">
        <f t="shared" si="27"/>
        <v>400</v>
      </c>
      <c r="F227" s="61">
        <v>400</v>
      </c>
      <c r="G227" s="18"/>
      <c r="H227" s="18">
        <f t="shared" si="26"/>
        <v>400</v>
      </c>
      <c r="I227" s="61">
        <v>400</v>
      </c>
      <c r="J227" s="18"/>
    </row>
    <row r="228" spans="1:10" ht="102" customHeight="1" x14ac:dyDescent="0.2">
      <c r="A228" s="41" t="s">
        <v>86</v>
      </c>
      <c r="B228" s="15" t="s">
        <v>87</v>
      </c>
      <c r="C228" s="15"/>
      <c r="D228" s="15"/>
      <c r="E228" s="18">
        <f t="shared" si="27"/>
        <v>230</v>
      </c>
      <c r="F228" s="19">
        <f>F229</f>
        <v>230</v>
      </c>
      <c r="G228" s="18">
        <f>G229</f>
        <v>0</v>
      </c>
      <c r="H228" s="18">
        <f t="shared" si="26"/>
        <v>230</v>
      </c>
      <c r="I228" s="19">
        <f>I229</f>
        <v>230</v>
      </c>
      <c r="J228" s="18">
        <f>J229</f>
        <v>0</v>
      </c>
    </row>
    <row r="229" spans="1:10" ht="54.75" customHeight="1" x14ac:dyDescent="0.2">
      <c r="A229" s="41" t="s">
        <v>30</v>
      </c>
      <c r="B229" s="15" t="s">
        <v>87</v>
      </c>
      <c r="C229" s="15" t="s">
        <v>19</v>
      </c>
      <c r="D229" s="15" t="s">
        <v>26</v>
      </c>
      <c r="E229" s="18">
        <f t="shared" si="27"/>
        <v>230</v>
      </c>
      <c r="F229" s="61">
        <v>230</v>
      </c>
      <c r="G229" s="18"/>
      <c r="H229" s="18">
        <f t="shared" si="26"/>
        <v>230</v>
      </c>
      <c r="I229" s="61">
        <v>230</v>
      </c>
      <c r="J229" s="18"/>
    </row>
    <row r="230" spans="1:10" ht="31.5" customHeight="1" x14ac:dyDescent="0.2">
      <c r="A230" s="41" t="s">
        <v>69</v>
      </c>
      <c r="B230" s="15" t="s">
        <v>88</v>
      </c>
      <c r="C230" s="15"/>
      <c r="D230" s="15"/>
      <c r="E230" s="18">
        <f t="shared" si="27"/>
        <v>461</v>
      </c>
      <c r="F230" s="19">
        <f>F231</f>
        <v>461</v>
      </c>
      <c r="G230" s="18">
        <f>G231</f>
        <v>0</v>
      </c>
      <c r="H230" s="18">
        <f t="shared" si="26"/>
        <v>461</v>
      </c>
      <c r="I230" s="19">
        <f>I231</f>
        <v>461</v>
      </c>
      <c r="J230" s="18">
        <f>J231</f>
        <v>0</v>
      </c>
    </row>
    <row r="231" spans="1:10" ht="69.75" customHeight="1" x14ac:dyDescent="0.2">
      <c r="A231" s="15" t="s">
        <v>23</v>
      </c>
      <c r="B231" s="15" t="s">
        <v>88</v>
      </c>
      <c r="C231" s="15" t="s">
        <v>16</v>
      </c>
      <c r="D231" s="15" t="s">
        <v>26</v>
      </c>
      <c r="E231" s="18">
        <f t="shared" si="27"/>
        <v>461</v>
      </c>
      <c r="F231" s="61">
        <v>461</v>
      </c>
      <c r="G231" s="18"/>
      <c r="H231" s="18">
        <f t="shared" si="26"/>
        <v>461</v>
      </c>
      <c r="I231" s="61">
        <v>461</v>
      </c>
      <c r="J231" s="18"/>
    </row>
    <row r="232" spans="1:10" ht="69.75" customHeight="1" x14ac:dyDescent="0.2">
      <c r="A232" s="34" t="s">
        <v>684</v>
      </c>
      <c r="B232" s="11" t="s">
        <v>89</v>
      </c>
      <c r="C232" s="11"/>
      <c r="D232" s="11"/>
      <c r="E232" s="16">
        <f t="shared" si="27"/>
        <v>699.9</v>
      </c>
      <c r="F232" s="16">
        <f>F233+F237</f>
        <v>699.9</v>
      </c>
      <c r="G232" s="16">
        <f>G233+G237</f>
        <v>0</v>
      </c>
      <c r="H232" s="16">
        <f t="shared" si="26"/>
        <v>699.9</v>
      </c>
      <c r="I232" s="16">
        <f>I233+I237</f>
        <v>699.9</v>
      </c>
      <c r="J232" s="16">
        <f>J233+J237</f>
        <v>0</v>
      </c>
    </row>
    <row r="233" spans="1:10" ht="171" customHeight="1" x14ac:dyDescent="0.2">
      <c r="A233" s="11" t="s">
        <v>90</v>
      </c>
      <c r="B233" s="11" t="s">
        <v>91</v>
      </c>
      <c r="C233" s="15"/>
      <c r="D233" s="15"/>
      <c r="E233" s="16">
        <f t="shared" si="27"/>
        <v>649.4</v>
      </c>
      <c r="F233" s="17">
        <f>F234</f>
        <v>649.4</v>
      </c>
      <c r="G233" s="16">
        <f>G234</f>
        <v>0</v>
      </c>
      <c r="H233" s="16">
        <f t="shared" si="26"/>
        <v>649.4</v>
      </c>
      <c r="I233" s="17">
        <f>I234</f>
        <v>649.4</v>
      </c>
      <c r="J233" s="16">
        <f>J234</f>
        <v>0</v>
      </c>
    </row>
    <row r="234" spans="1:10" ht="36.75" customHeight="1" x14ac:dyDescent="0.2">
      <c r="A234" s="41" t="s">
        <v>69</v>
      </c>
      <c r="B234" s="15" t="s">
        <v>92</v>
      </c>
      <c r="C234" s="15"/>
      <c r="D234" s="15"/>
      <c r="E234" s="18">
        <f t="shared" si="27"/>
        <v>649.4</v>
      </c>
      <c r="F234" s="19">
        <f>F235+F236</f>
        <v>649.4</v>
      </c>
      <c r="G234" s="18">
        <f>G235+G236</f>
        <v>0</v>
      </c>
      <c r="H234" s="18">
        <f t="shared" si="26"/>
        <v>649.4</v>
      </c>
      <c r="I234" s="19">
        <f>I235+I236</f>
        <v>649.4</v>
      </c>
      <c r="J234" s="18">
        <f>J235+J236</f>
        <v>0</v>
      </c>
    </row>
    <row r="235" spans="1:10" ht="68.25" customHeight="1" x14ac:dyDescent="0.2">
      <c r="A235" s="15" t="s">
        <v>23</v>
      </c>
      <c r="B235" s="15" t="s">
        <v>92</v>
      </c>
      <c r="C235" s="15" t="s">
        <v>16</v>
      </c>
      <c r="D235" s="15" t="s">
        <v>26</v>
      </c>
      <c r="E235" s="18">
        <f t="shared" si="27"/>
        <v>449.4</v>
      </c>
      <c r="F235" s="61">
        <v>449.4</v>
      </c>
      <c r="G235" s="18"/>
      <c r="H235" s="18">
        <f t="shared" si="26"/>
        <v>449.4</v>
      </c>
      <c r="I235" s="61">
        <v>449.4</v>
      </c>
      <c r="J235" s="18"/>
    </row>
    <row r="236" spans="1:10" ht="106.5" customHeight="1" x14ac:dyDescent="0.2">
      <c r="A236" s="15" t="s">
        <v>21</v>
      </c>
      <c r="B236" s="15" t="s">
        <v>92</v>
      </c>
      <c r="C236" s="15" t="s">
        <v>17</v>
      </c>
      <c r="D236" s="15" t="s">
        <v>32</v>
      </c>
      <c r="E236" s="18">
        <f t="shared" si="27"/>
        <v>200</v>
      </c>
      <c r="F236" s="61">
        <v>200</v>
      </c>
      <c r="G236" s="18"/>
      <c r="H236" s="18">
        <f t="shared" si="26"/>
        <v>200</v>
      </c>
      <c r="I236" s="61">
        <v>200</v>
      </c>
      <c r="J236" s="18"/>
    </row>
    <row r="237" spans="1:10" ht="184.9" customHeight="1" x14ac:dyDescent="0.2">
      <c r="A237" s="11" t="s">
        <v>93</v>
      </c>
      <c r="B237" s="11" t="s">
        <v>94</v>
      </c>
      <c r="C237" s="15"/>
      <c r="D237" s="15"/>
      <c r="E237" s="16">
        <f t="shared" si="27"/>
        <v>50.5</v>
      </c>
      <c r="F237" s="17">
        <f>F238</f>
        <v>50.5</v>
      </c>
      <c r="G237" s="16">
        <f>G238</f>
        <v>0</v>
      </c>
      <c r="H237" s="16">
        <f t="shared" si="26"/>
        <v>50.5</v>
      </c>
      <c r="I237" s="17">
        <f>I238</f>
        <v>50.5</v>
      </c>
      <c r="J237" s="16">
        <f>J238</f>
        <v>0</v>
      </c>
    </row>
    <row r="238" spans="1:10" ht="35.25" customHeight="1" x14ac:dyDescent="0.2">
      <c r="A238" s="41" t="s">
        <v>69</v>
      </c>
      <c r="B238" s="15" t="s">
        <v>95</v>
      </c>
      <c r="C238" s="15"/>
      <c r="D238" s="15"/>
      <c r="E238" s="18">
        <f t="shared" si="27"/>
        <v>50.5</v>
      </c>
      <c r="F238" s="19">
        <f>F239</f>
        <v>50.5</v>
      </c>
      <c r="G238" s="18">
        <f>G239</f>
        <v>0</v>
      </c>
      <c r="H238" s="18">
        <f t="shared" si="26"/>
        <v>50.5</v>
      </c>
      <c r="I238" s="19">
        <f>I239</f>
        <v>50.5</v>
      </c>
      <c r="J238" s="18">
        <f>J239</f>
        <v>0</v>
      </c>
    </row>
    <row r="239" spans="1:10" ht="72.75" customHeight="1" x14ac:dyDescent="0.2">
      <c r="A239" s="15" t="s">
        <v>23</v>
      </c>
      <c r="B239" s="15" t="s">
        <v>95</v>
      </c>
      <c r="C239" s="15" t="s">
        <v>16</v>
      </c>
      <c r="D239" s="15" t="s">
        <v>26</v>
      </c>
      <c r="E239" s="18">
        <f t="shared" si="27"/>
        <v>50.5</v>
      </c>
      <c r="F239" s="61">
        <v>50.5</v>
      </c>
      <c r="G239" s="18"/>
      <c r="H239" s="18">
        <f t="shared" si="26"/>
        <v>50.5</v>
      </c>
      <c r="I239" s="61">
        <v>50.5</v>
      </c>
      <c r="J239" s="18"/>
    </row>
    <row r="240" spans="1:10" ht="160.5" customHeight="1" x14ac:dyDescent="0.2">
      <c r="A240" s="34" t="s">
        <v>685</v>
      </c>
      <c r="B240" s="11" t="s">
        <v>96</v>
      </c>
      <c r="C240" s="11"/>
      <c r="D240" s="11"/>
      <c r="E240" s="16">
        <f t="shared" si="27"/>
        <v>29882</v>
      </c>
      <c r="F240" s="17">
        <f>F241+F244+F247</f>
        <v>29882</v>
      </c>
      <c r="G240" s="16">
        <f>G241+G244+G247</f>
        <v>0</v>
      </c>
      <c r="H240" s="16">
        <f t="shared" si="26"/>
        <v>30412</v>
      </c>
      <c r="I240" s="17">
        <f>I241+I244+I247</f>
        <v>30412</v>
      </c>
      <c r="J240" s="16">
        <f>J241+J244+J247</f>
        <v>0</v>
      </c>
    </row>
    <row r="241" spans="1:10" ht="127.15" customHeight="1" x14ac:dyDescent="0.2">
      <c r="A241" s="11" t="s">
        <v>97</v>
      </c>
      <c r="B241" s="11" t="s">
        <v>98</v>
      </c>
      <c r="C241" s="11"/>
      <c r="D241" s="11"/>
      <c r="E241" s="16">
        <f t="shared" si="27"/>
        <v>5372</v>
      </c>
      <c r="F241" s="17">
        <f>F242</f>
        <v>5372</v>
      </c>
      <c r="G241" s="16">
        <f>G242</f>
        <v>0</v>
      </c>
      <c r="H241" s="16">
        <f t="shared" si="26"/>
        <v>5586</v>
      </c>
      <c r="I241" s="17">
        <f>I242</f>
        <v>5586</v>
      </c>
      <c r="J241" s="16">
        <f>J242</f>
        <v>0</v>
      </c>
    </row>
    <row r="242" spans="1:10" ht="71.25" customHeight="1" x14ac:dyDescent="0.2">
      <c r="A242" s="41" t="s">
        <v>99</v>
      </c>
      <c r="B242" s="15" t="s">
        <v>100</v>
      </c>
      <c r="C242" s="15"/>
      <c r="D242" s="15"/>
      <c r="E242" s="18">
        <f t="shared" si="27"/>
        <v>5372</v>
      </c>
      <c r="F242" s="19">
        <f>F243</f>
        <v>5372</v>
      </c>
      <c r="G242" s="18">
        <f>G243</f>
        <v>0</v>
      </c>
      <c r="H242" s="18">
        <f t="shared" si="26"/>
        <v>5586</v>
      </c>
      <c r="I242" s="19">
        <f>I243</f>
        <v>5586</v>
      </c>
      <c r="J242" s="18">
        <f>J243</f>
        <v>0</v>
      </c>
    </row>
    <row r="243" spans="1:10" ht="189.75" customHeight="1" x14ac:dyDescent="0.2">
      <c r="A243" s="41" t="s">
        <v>25</v>
      </c>
      <c r="B243" s="15" t="s">
        <v>100</v>
      </c>
      <c r="C243" s="15" t="s">
        <v>15</v>
      </c>
      <c r="D243" s="15" t="s">
        <v>31</v>
      </c>
      <c r="E243" s="18">
        <f t="shared" si="27"/>
        <v>5372</v>
      </c>
      <c r="F243" s="61">
        <v>5372</v>
      </c>
      <c r="G243" s="18"/>
      <c r="H243" s="18">
        <f t="shared" si="26"/>
        <v>5586</v>
      </c>
      <c r="I243" s="61">
        <v>5586</v>
      </c>
      <c r="J243" s="18"/>
    </row>
    <row r="244" spans="1:10" ht="147" customHeight="1" x14ac:dyDescent="0.2">
      <c r="A244" s="11" t="s">
        <v>101</v>
      </c>
      <c r="B244" s="11" t="s">
        <v>102</v>
      </c>
      <c r="C244" s="11"/>
      <c r="D244" s="11"/>
      <c r="E244" s="16">
        <f t="shared" si="27"/>
        <v>497</v>
      </c>
      <c r="F244" s="17">
        <f>F245</f>
        <v>497</v>
      </c>
      <c r="G244" s="16">
        <f>G245</f>
        <v>0</v>
      </c>
      <c r="H244" s="16">
        <f t="shared" si="26"/>
        <v>513</v>
      </c>
      <c r="I244" s="17">
        <f>I245</f>
        <v>513</v>
      </c>
      <c r="J244" s="16">
        <f>J245</f>
        <v>0</v>
      </c>
    </row>
    <row r="245" spans="1:10" ht="71.25" customHeight="1" x14ac:dyDescent="0.2">
      <c r="A245" s="41" t="s">
        <v>99</v>
      </c>
      <c r="B245" s="15" t="s">
        <v>103</v>
      </c>
      <c r="C245" s="15"/>
      <c r="D245" s="15"/>
      <c r="E245" s="18">
        <f t="shared" si="27"/>
        <v>497</v>
      </c>
      <c r="F245" s="19">
        <f>F246</f>
        <v>497</v>
      </c>
      <c r="G245" s="19">
        <f>G246</f>
        <v>0</v>
      </c>
      <c r="H245" s="18">
        <f t="shared" si="26"/>
        <v>513</v>
      </c>
      <c r="I245" s="19">
        <f>I246</f>
        <v>513</v>
      </c>
      <c r="J245" s="19">
        <f>J246</f>
        <v>0</v>
      </c>
    </row>
    <row r="246" spans="1:10" ht="72.75" customHeight="1" x14ac:dyDescent="0.2">
      <c r="A246" s="15" t="s">
        <v>23</v>
      </c>
      <c r="B246" s="15" t="s">
        <v>103</v>
      </c>
      <c r="C246" s="15" t="s">
        <v>16</v>
      </c>
      <c r="D246" s="15" t="s">
        <v>31</v>
      </c>
      <c r="E246" s="18">
        <f t="shared" si="27"/>
        <v>497</v>
      </c>
      <c r="F246" s="61">
        <v>497</v>
      </c>
      <c r="G246" s="18"/>
      <c r="H246" s="18">
        <f t="shared" si="26"/>
        <v>513</v>
      </c>
      <c r="I246" s="61">
        <v>513</v>
      </c>
      <c r="J246" s="18"/>
    </row>
    <row r="247" spans="1:10" ht="102" customHeight="1" x14ac:dyDescent="0.2">
      <c r="A247" s="11" t="s">
        <v>974</v>
      </c>
      <c r="B247" s="11" t="s">
        <v>104</v>
      </c>
      <c r="C247" s="11"/>
      <c r="D247" s="11"/>
      <c r="E247" s="16">
        <f t="shared" si="27"/>
        <v>24013</v>
      </c>
      <c r="F247" s="17">
        <f>F248</f>
        <v>24013</v>
      </c>
      <c r="G247" s="16">
        <f>G248</f>
        <v>0</v>
      </c>
      <c r="H247" s="16">
        <f t="shared" si="26"/>
        <v>24313</v>
      </c>
      <c r="I247" s="17">
        <f>I248</f>
        <v>24313</v>
      </c>
      <c r="J247" s="16">
        <f>J248</f>
        <v>0</v>
      </c>
    </row>
    <row r="248" spans="1:10" ht="90" customHeight="1" x14ac:dyDescent="0.2">
      <c r="A248" s="15" t="s">
        <v>61</v>
      </c>
      <c r="B248" s="15" t="s">
        <v>105</v>
      </c>
      <c r="C248" s="15"/>
      <c r="D248" s="15"/>
      <c r="E248" s="18">
        <f t="shared" si="27"/>
        <v>24013</v>
      </c>
      <c r="F248" s="19">
        <f>F249</f>
        <v>24013</v>
      </c>
      <c r="G248" s="18">
        <f>G249</f>
        <v>0</v>
      </c>
      <c r="H248" s="18">
        <f t="shared" si="26"/>
        <v>24313</v>
      </c>
      <c r="I248" s="19">
        <f>I249</f>
        <v>24313</v>
      </c>
      <c r="J248" s="18">
        <f>J249</f>
        <v>0</v>
      </c>
    </row>
    <row r="249" spans="1:10" ht="99" customHeight="1" x14ac:dyDescent="0.2">
      <c r="A249" s="15" t="s">
        <v>21</v>
      </c>
      <c r="B249" s="15" t="s">
        <v>105</v>
      </c>
      <c r="C249" s="15" t="s">
        <v>17</v>
      </c>
      <c r="D249" s="15" t="s">
        <v>26</v>
      </c>
      <c r="E249" s="18">
        <f t="shared" si="27"/>
        <v>24013</v>
      </c>
      <c r="F249" s="61">
        <v>24013</v>
      </c>
      <c r="G249" s="18"/>
      <c r="H249" s="18">
        <f t="shared" si="26"/>
        <v>24313</v>
      </c>
      <c r="I249" s="61">
        <v>24313</v>
      </c>
      <c r="J249" s="18"/>
    </row>
    <row r="250" spans="1:10" ht="121.9" customHeight="1" x14ac:dyDescent="0.2">
      <c r="A250" s="34" t="s">
        <v>760</v>
      </c>
      <c r="B250" s="11" t="s">
        <v>761</v>
      </c>
      <c r="C250" s="15"/>
      <c r="D250" s="15"/>
      <c r="E250" s="16">
        <f>F250+G250</f>
        <v>75</v>
      </c>
      <c r="F250" s="16">
        <f t="shared" ref="F250:J252" si="28">F251</f>
        <v>75</v>
      </c>
      <c r="G250" s="16">
        <f t="shared" si="28"/>
        <v>0</v>
      </c>
      <c r="H250" s="16">
        <f>I250+J250</f>
        <v>75</v>
      </c>
      <c r="I250" s="16">
        <f t="shared" si="28"/>
        <v>75</v>
      </c>
      <c r="J250" s="16">
        <f t="shared" si="28"/>
        <v>0</v>
      </c>
    </row>
    <row r="251" spans="1:10" ht="155.25" customHeight="1" x14ac:dyDescent="0.2">
      <c r="A251" s="11" t="s">
        <v>773</v>
      </c>
      <c r="B251" s="11" t="s">
        <v>762</v>
      </c>
      <c r="C251" s="15"/>
      <c r="D251" s="15"/>
      <c r="E251" s="16">
        <f>F251+G251</f>
        <v>75</v>
      </c>
      <c r="F251" s="16">
        <f t="shared" si="28"/>
        <v>75</v>
      </c>
      <c r="G251" s="16">
        <f t="shared" si="28"/>
        <v>0</v>
      </c>
      <c r="H251" s="16">
        <f>I251+J251</f>
        <v>75</v>
      </c>
      <c r="I251" s="16">
        <f t="shared" si="28"/>
        <v>75</v>
      </c>
      <c r="J251" s="16">
        <f t="shared" si="28"/>
        <v>0</v>
      </c>
    </row>
    <row r="252" spans="1:10" ht="36" customHeight="1" x14ac:dyDescent="0.2">
      <c r="A252" s="41" t="s">
        <v>69</v>
      </c>
      <c r="B252" s="15" t="s">
        <v>763</v>
      </c>
      <c r="C252" s="15"/>
      <c r="D252" s="15"/>
      <c r="E252" s="18">
        <f>F252+G252</f>
        <v>75</v>
      </c>
      <c r="F252" s="18">
        <f t="shared" si="28"/>
        <v>75</v>
      </c>
      <c r="G252" s="18">
        <f t="shared" si="28"/>
        <v>0</v>
      </c>
      <c r="H252" s="18">
        <f>I252+J252</f>
        <v>75</v>
      </c>
      <c r="I252" s="18">
        <f t="shared" si="28"/>
        <v>75</v>
      </c>
      <c r="J252" s="18">
        <f t="shared" si="28"/>
        <v>0</v>
      </c>
    </row>
    <row r="253" spans="1:10" ht="66" customHeight="1" x14ac:dyDescent="0.2">
      <c r="A253" s="15" t="s">
        <v>23</v>
      </c>
      <c r="B253" s="15" t="s">
        <v>763</v>
      </c>
      <c r="C253" s="15" t="s">
        <v>16</v>
      </c>
      <c r="D253" s="15" t="s">
        <v>26</v>
      </c>
      <c r="E253" s="18">
        <f>F253+G253</f>
        <v>75</v>
      </c>
      <c r="F253" s="61">
        <v>75</v>
      </c>
      <c r="G253" s="18"/>
      <c r="H253" s="18">
        <f>I253+J253</f>
        <v>75</v>
      </c>
      <c r="I253" s="61">
        <v>75</v>
      </c>
      <c r="J253" s="18"/>
    </row>
    <row r="254" spans="1:10" ht="99.6" customHeight="1" x14ac:dyDescent="0.2">
      <c r="A254" s="34" t="s">
        <v>666</v>
      </c>
      <c r="B254" s="11" t="s">
        <v>51</v>
      </c>
      <c r="C254" s="11"/>
      <c r="D254" s="11"/>
      <c r="E254" s="16">
        <f t="shared" si="27"/>
        <v>662409.70000000007</v>
      </c>
      <c r="F254" s="16">
        <f>F255+F264+F274+F297+F304</f>
        <v>593982.20000000007</v>
      </c>
      <c r="G254" s="16">
        <f>G255+G264+G274+G297+G304</f>
        <v>68427.5</v>
      </c>
      <c r="H254" s="16">
        <f t="shared" ref="H254:H260" si="29">I254+J254</f>
        <v>634105.19999999995</v>
      </c>
      <c r="I254" s="16">
        <f>I255+I264+I274+I297+I304</f>
        <v>602797.6</v>
      </c>
      <c r="J254" s="16">
        <f>J255+J264+J274+J297+J304</f>
        <v>31307.600000000002</v>
      </c>
    </row>
    <row r="255" spans="1:10" ht="54" customHeight="1" x14ac:dyDescent="0.2">
      <c r="A255" s="34" t="s">
        <v>52</v>
      </c>
      <c r="B255" s="11" t="s">
        <v>53</v>
      </c>
      <c r="C255" s="11"/>
      <c r="D255" s="11"/>
      <c r="E255" s="16">
        <f t="shared" si="27"/>
        <v>76588.7</v>
      </c>
      <c r="F255" s="17">
        <f>F256+F261</f>
        <v>75887</v>
      </c>
      <c r="G255" s="17">
        <f>G256+G261</f>
        <v>701.7</v>
      </c>
      <c r="H255" s="16">
        <f t="shared" si="29"/>
        <v>81173.7</v>
      </c>
      <c r="I255" s="17">
        <f>I256+I261</f>
        <v>80472</v>
      </c>
      <c r="J255" s="17">
        <f>J256+J261</f>
        <v>701.7</v>
      </c>
    </row>
    <row r="256" spans="1:10" ht="106.15" customHeight="1" x14ac:dyDescent="0.2">
      <c r="A256" s="34" t="s">
        <v>535</v>
      </c>
      <c r="B256" s="11" t="s">
        <v>54</v>
      </c>
      <c r="C256" s="11"/>
      <c r="D256" s="11"/>
      <c r="E256" s="16">
        <f t="shared" si="27"/>
        <v>75809</v>
      </c>
      <c r="F256" s="17">
        <f>F257</f>
        <v>75809</v>
      </c>
      <c r="G256" s="17">
        <f>G257</f>
        <v>0</v>
      </c>
      <c r="H256" s="16">
        <f t="shared" si="29"/>
        <v>80394</v>
      </c>
      <c r="I256" s="17">
        <f>I257</f>
        <v>80394</v>
      </c>
      <c r="J256" s="17">
        <f>J257</f>
        <v>0</v>
      </c>
    </row>
    <row r="257" spans="1:10" ht="86.25" customHeight="1" x14ac:dyDescent="0.2">
      <c r="A257" s="41" t="s">
        <v>55</v>
      </c>
      <c r="B257" s="15" t="s">
        <v>56</v>
      </c>
      <c r="C257" s="15"/>
      <c r="D257" s="15"/>
      <c r="E257" s="18">
        <f t="shared" si="27"/>
        <v>75809</v>
      </c>
      <c r="F257" s="19">
        <f>F258+F259+F260</f>
        <v>75809</v>
      </c>
      <c r="G257" s="19">
        <f>G258+G259</f>
        <v>0</v>
      </c>
      <c r="H257" s="18">
        <f t="shared" si="29"/>
        <v>80394</v>
      </c>
      <c r="I257" s="19">
        <f>I258+I259+I260</f>
        <v>80394</v>
      </c>
      <c r="J257" s="19">
        <f>J258+J259</f>
        <v>0</v>
      </c>
    </row>
    <row r="258" spans="1:10" ht="200.25" customHeight="1" x14ac:dyDescent="0.2">
      <c r="A258" s="36" t="s">
        <v>25</v>
      </c>
      <c r="B258" s="15" t="s">
        <v>56</v>
      </c>
      <c r="C258" s="15" t="s">
        <v>15</v>
      </c>
      <c r="D258" s="15" t="s">
        <v>32</v>
      </c>
      <c r="E258" s="18">
        <f t="shared" si="27"/>
        <v>65576</v>
      </c>
      <c r="F258" s="61">
        <f>65496+80</f>
        <v>65576</v>
      </c>
      <c r="G258" s="18"/>
      <c r="H258" s="18">
        <f t="shared" si="29"/>
        <v>70161</v>
      </c>
      <c r="I258" s="61">
        <f>80+70081</f>
        <v>70161</v>
      </c>
      <c r="J258" s="18"/>
    </row>
    <row r="259" spans="1:10" ht="69" customHeight="1" x14ac:dyDescent="0.2">
      <c r="A259" s="15" t="s">
        <v>23</v>
      </c>
      <c r="B259" s="15" t="s">
        <v>56</v>
      </c>
      <c r="C259" s="15" t="s">
        <v>16</v>
      </c>
      <c r="D259" s="15" t="s">
        <v>32</v>
      </c>
      <c r="E259" s="18">
        <f t="shared" si="27"/>
        <v>9738</v>
      </c>
      <c r="F259" s="61">
        <f>6238+3500</f>
        <v>9738</v>
      </c>
      <c r="G259" s="18"/>
      <c r="H259" s="18">
        <f t="shared" si="29"/>
        <v>9738</v>
      </c>
      <c r="I259" s="61">
        <f>3500+6238</f>
        <v>9738</v>
      </c>
      <c r="J259" s="18"/>
    </row>
    <row r="260" spans="1:10" ht="48" customHeight="1" x14ac:dyDescent="0.2">
      <c r="A260" s="43" t="s">
        <v>22</v>
      </c>
      <c r="B260" s="15" t="s">
        <v>56</v>
      </c>
      <c r="C260" s="15" t="s">
        <v>18</v>
      </c>
      <c r="D260" s="15" t="s">
        <v>32</v>
      </c>
      <c r="E260" s="18">
        <f t="shared" ref="E260" si="30">F260+G260</f>
        <v>495</v>
      </c>
      <c r="F260" s="61">
        <v>495</v>
      </c>
      <c r="G260" s="19"/>
      <c r="H260" s="18">
        <f t="shared" si="29"/>
        <v>495</v>
      </c>
      <c r="I260" s="61">
        <v>495</v>
      </c>
      <c r="J260" s="19"/>
    </row>
    <row r="261" spans="1:10" ht="111" customHeight="1" x14ac:dyDescent="0.2">
      <c r="A261" s="11" t="s">
        <v>922</v>
      </c>
      <c r="B261" s="11" t="s">
        <v>923</v>
      </c>
      <c r="C261" s="11"/>
      <c r="D261" s="11"/>
      <c r="E261" s="16">
        <f t="shared" ref="E261:E263" si="31">F261+G261</f>
        <v>779.7</v>
      </c>
      <c r="F261" s="17">
        <f>F262</f>
        <v>78</v>
      </c>
      <c r="G261" s="17">
        <f>G262</f>
        <v>701.7</v>
      </c>
      <c r="H261" s="16">
        <f t="shared" ref="H261:H263" si="32">I261+J261</f>
        <v>779.7</v>
      </c>
      <c r="I261" s="17">
        <f>I262</f>
        <v>78</v>
      </c>
      <c r="J261" s="17">
        <f>J262</f>
        <v>701.7</v>
      </c>
    </row>
    <row r="262" spans="1:10" ht="259.5" customHeight="1" x14ac:dyDescent="0.2">
      <c r="A262" s="36" t="s">
        <v>975</v>
      </c>
      <c r="B262" s="15" t="s">
        <v>924</v>
      </c>
      <c r="C262" s="15"/>
      <c r="D262" s="15"/>
      <c r="E262" s="18">
        <f t="shared" si="31"/>
        <v>779.7</v>
      </c>
      <c r="F262" s="19">
        <f>F263</f>
        <v>78</v>
      </c>
      <c r="G262" s="19">
        <f>G263</f>
        <v>701.7</v>
      </c>
      <c r="H262" s="18">
        <f t="shared" si="32"/>
        <v>779.7</v>
      </c>
      <c r="I262" s="19">
        <f>I263</f>
        <v>78</v>
      </c>
      <c r="J262" s="19">
        <f>J263</f>
        <v>701.7</v>
      </c>
    </row>
    <row r="263" spans="1:10" ht="76.5" customHeight="1" x14ac:dyDescent="0.2">
      <c r="A263" s="36" t="s">
        <v>23</v>
      </c>
      <c r="B263" s="15" t="s">
        <v>924</v>
      </c>
      <c r="C263" s="15" t="s">
        <v>16</v>
      </c>
      <c r="D263" s="15" t="s">
        <v>32</v>
      </c>
      <c r="E263" s="18">
        <f t="shared" si="31"/>
        <v>779.7</v>
      </c>
      <c r="F263" s="61">
        <v>78</v>
      </c>
      <c r="G263" s="61">
        <v>701.7</v>
      </c>
      <c r="H263" s="18">
        <f t="shared" si="32"/>
        <v>779.7</v>
      </c>
      <c r="I263" s="61">
        <v>78</v>
      </c>
      <c r="J263" s="61">
        <v>701.7</v>
      </c>
    </row>
    <row r="264" spans="1:10" ht="55.5" customHeight="1" x14ac:dyDescent="0.2">
      <c r="A264" s="34" t="s">
        <v>58</v>
      </c>
      <c r="B264" s="11" t="s">
        <v>59</v>
      </c>
      <c r="C264" s="11"/>
      <c r="D264" s="11"/>
      <c r="E264" s="16">
        <f t="shared" ref="E264:E269" si="33">F264+G264</f>
        <v>125465.60000000001</v>
      </c>
      <c r="F264" s="17">
        <f>F265+F271</f>
        <v>65925.8</v>
      </c>
      <c r="G264" s="17">
        <f>G265+G271</f>
        <v>59539.799999999996</v>
      </c>
      <c r="H264" s="16">
        <f t="shared" ref="H264:H269" si="34">I264+J264</f>
        <v>94566.2</v>
      </c>
      <c r="I264" s="17">
        <f>I265+I271</f>
        <v>65994.7</v>
      </c>
      <c r="J264" s="17">
        <f>J265+J271</f>
        <v>28571.5</v>
      </c>
    </row>
    <row r="265" spans="1:10" ht="119.25" customHeight="1" x14ac:dyDescent="0.2">
      <c r="A265" s="40" t="s">
        <v>534</v>
      </c>
      <c r="B265" s="11" t="s">
        <v>60</v>
      </c>
      <c r="C265" s="11"/>
      <c r="D265" s="11"/>
      <c r="E265" s="16">
        <f t="shared" si="33"/>
        <v>59310</v>
      </c>
      <c r="F265" s="17">
        <f>F266</f>
        <v>59310</v>
      </c>
      <c r="G265" s="17">
        <f>G266</f>
        <v>0</v>
      </c>
      <c r="H265" s="16">
        <f t="shared" si="34"/>
        <v>62820</v>
      </c>
      <c r="I265" s="17">
        <f>I266</f>
        <v>62820</v>
      </c>
      <c r="J265" s="16">
        <f>J266</f>
        <v>0</v>
      </c>
    </row>
    <row r="266" spans="1:10" ht="82.5" customHeight="1" x14ac:dyDescent="0.2">
      <c r="A266" s="41" t="s">
        <v>61</v>
      </c>
      <c r="B266" s="15" t="s">
        <v>62</v>
      </c>
      <c r="C266" s="15"/>
      <c r="D266" s="15"/>
      <c r="E266" s="18">
        <f t="shared" si="33"/>
        <v>59310</v>
      </c>
      <c r="F266" s="19">
        <f>F267+F268+F269+F270</f>
        <v>59310</v>
      </c>
      <c r="G266" s="19">
        <f>G267+G268+G269</f>
        <v>0</v>
      </c>
      <c r="H266" s="18">
        <f t="shared" si="34"/>
        <v>62820</v>
      </c>
      <c r="I266" s="19">
        <f>I267+I268+I269+I270</f>
        <v>62820</v>
      </c>
      <c r="J266" s="19">
        <f>J267+J268+J269</f>
        <v>0</v>
      </c>
    </row>
    <row r="267" spans="1:10" ht="210.75" customHeight="1" x14ac:dyDescent="0.2">
      <c r="A267" s="36" t="s">
        <v>25</v>
      </c>
      <c r="B267" s="15" t="s">
        <v>62</v>
      </c>
      <c r="C267" s="15" t="s">
        <v>15</v>
      </c>
      <c r="D267" s="15" t="s">
        <v>32</v>
      </c>
      <c r="E267" s="18">
        <f t="shared" si="33"/>
        <v>30213</v>
      </c>
      <c r="F267" s="61">
        <f>30183+30</f>
        <v>30213</v>
      </c>
      <c r="G267" s="18"/>
      <c r="H267" s="18">
        <f t="shared" si="34"/>
        <v>32326</v>
      </c>
      <c r="I267" s="61">
        <f>30+32296</f>
        <v>32326</v>
      </c>
      <c r="J267" s="18"/>
    </row>
    <row r="268" spans="1:10" ht="71.25" customHeight="1" x14ac:dyDescent="0.2">
      <c r="A268" s="15" t="s">
        <v>23</v>
      </c>
      <c r="B268" s="15" t="s">
        <v>62</v>
      </c>
      <c r="C268" s="15" t="s">
        <v>16</v>
      </c>
      <c r="D268" s="15" t="s">
        <v>32</v>
      </c>
      <c r="E268" s="18">
        <f t="shared" si="33"/>
        <v>5000</v>
      </c>
      <c r="F268" s="61">
        <f>1000+4000</f>
        <v>5000</v>
      </c>
      <c r="G268" s="18"/>
      <c r="H268" s="18">
        <f t="shared" si="34"/>
        <v>5000</v>
      </c>
      <c r="I268" s="61">
        <f>1000+4000</f>
        <v>5000</v>
      </c>
      <c r="J268" s="18"/>
    </row>
    <row r="269" spans="1:10" ht="104.25" customHeight="1" x14ac:dyDescent="0.2">
      <c r="A269" s="15" t="s">
        <v>21</v>
      </c>
      <c r="B269" s="15" t="s">
        <v>62</v>
      </c>
      <c r="C269" s="15" t="s">
        <v>17</v>
      </c>
      <c r="D269" s="15" t="s">
        <v>32</v>
      </c>
      <c r="E269" s="18">
        <f t="shared" si="33"/>
        <v>23948</v>
      </c>
      <c r="F269" s="61">
        <f>19948+4000</f>
        <v>23948</v>
      </c>
      <c r="G269" s="18"/>
      <c r="H269" s="18">
        <f t="shared" si="34"/>
        <v>25345</v>
      </c>
      <c r="I269" s="61">
        <f>21345+4000</f>
        <v>25345</v>
      </c>
      <c r="J269" s="18"/>
    </row>
    <row r="270" spans="1:10" ht="47.25" customHeight="1" x14ac:dyDescent="0.2">
      <c r="A270" s="43" t="s">
        <v>22</v>
      </c>
      <c r="B270" s="15" t="s">
        <v>62</v>
      </c>
      <c r="C270" s="15" t="s">
        <v>18</v>
      </c>
      <c r="D270" s="15" t="s">
        <v>32</v>
      </c>
      <c r="E270" s="18">
        <f>F270+G270</f>
        <v>149</v>
      </c>
      <c r="F270" s="61">
        <v>149</v>
      </c>
      <c r="G270" s="19"/>
      <c r="H270" s="18">
        <f>I270+J270</f>
        <v>149</v>
      </c>
      <c r="I270" s="61">
        <v>149</v>
      </c>
      <c r="J270" s="19"/>
    </row>
    <row r="271" spans="1:10" ht="78" customHeight="1" x14ac:dyDescent="0.2">
      <c r="A271" s="72" t="s">
        <v>946</v>
      </c>
      <c r="B271" s="60" t="s">
        <v>951</v>
      </c>
      <c r="C271" s="15"/>
      <c r="D271" s="15"/>
      <c r="E271" s="16">
        <f t="shared" ref="E271:E273" si="35">F271+G271</f>
        <v>66155.599999999991</v>
      </c>
      <c r="F271" s="17">
        <f t="shared" ref="F271:G272" si="36">F272</f>
        <v>6615.8</v>
      </c>
      <c r="G271" s="17">
        <f t="shared" si="36"/>
        <v>59539.799999999996</v>
      </c>
      <c r="H271" s="16">
        <f t="shared" ref="H271:H273" si="37">I271+J271</f>
        <v>31746.2</v>
      </c>
      <c r="I271" s="17">
        <f t="shared" ref="I271:J272" si="38">I272</f>
        <v>3174.7</v>
      </c>
      <c r="J271" s="17">
        <f t="shared" si="38"/>
        <v>28571.5</v>
      </c>
    </row>
    <row r="272" spans="1:10" ht="72.75" customHeight="1" x14ac:dyDescent="0.2">
      <c r="A272" s="73" t="s">
        <v>950</v>
      </c>
      <c r="B272" s="62" t="s">
        <v>952</v>
      </c>
      <c r="C272" s="15"/>
      <c r="D272" s="15"/>
      <c r="E272" s="18">
        <f t="shared" si="35"/>
        <v>66155.599999999991</v>
      </c>
      <c r="F272" s="19">
        <f t="shared" si="36"/>
        <v>6615.8</v>
      </c>
      <c r="G272" s="19">
        <f t="shared" si="36"/>
        <v>59539.799999999996</v>
      </c>
      <c r="H272" s="18">
        <f t="shared" si="37"/>
        <v>31746.2</v>
      </c>
      <c r="I272" s="19">
        <f t="shared" si="38"/>
        <v>3174.7</v>
      </c>
      <c r="J272" s="19">
        <f t="shared" si="38"/>
        <v>28571.5</v>
      </c>
    </row>
    <row r="273" spans="1:10" ht="74.25" customHeight="1" x14ac:dyDescent="0.2">
      <c r="A273" s="15" t="s">
        <v>23</v>
      </c>
      <c r="B273" s="62" t="s">
        <v>952</v>
      </c>
      <c r="C273" s="15" t="s">
        <v>16</v>
      </c>
      <c r="D273" s="15" t="s">
        <v>32</v>
      </c>
      <c r="E273" s="18">
        <f t="shared" si="35"/>
        <v>66155.599999999991</v>
      </c>
      <c r="F273" s="19">
        <f>5154.3+1461.5</f>
        <v>6615.8</v>
      </c>
      <c r="G273" s="19">
        <f>46386.7+13153.1</f>
        <v>59539.799999999996</v>
      </c>
      <c r="H273" s="18">
        <f t="shared" si="37"/>
        <v>31746.2</v>
      </c>
      <c r="I273" s="19">
        <v>3174.7</v>
      </c>
      <c r="J273" s="18">
        <v>28571.5</v>
      </c>
    </row>
    <row r="274" spans="1:10" ht="67.150000000000006" customHeight="1" x14ac:dyDescent="0.2">
      <c r="A274" s="34" t="s">
        <v>63</v>
      </c>
      <c r="B274" s="11" t="s">
        <v>64</v>
      </c>
      <c r="C274" s="15"/>
      <c r="D274" s="15"/>
      <c r="E274" s="16">
        <f>F274+G274</f>
        <v>288031</v>
      </c>
      <c r="F274" s="16">
        <f>F275+F281+F294+F290</f>
        <v>281731</v>
      </c>
      <c r="G274" s="16">
        <f>G275+G281+G294+G290</f>
        <v>6300</v>
      </c>
      <c r="H274" s="16">
        <f>I274+J274</f>
        <v>286525</v>
      </c>
      <c r="I274" s="16">
        <f>I275+I281+I294+I290</f>
        <v>286525</v>
      </c>
      <c r="J274" s="16">
        <f>J275+J281+J294+J290</f>
        <v>0</v>
      </c>
    </row>
    <row r="275" spans="1:10" ht="157.15" customHeight="1" x14ac:dyDescent="0.2">
      <c r="A275" s="40" t="s">
        <v>65</v>
      </c>
      <c r="B275" s="11" t="s">
        <v>66</v>
      </c>
      <c r="C275" s="11"/>
      <c r="D275" s="11"/>
      <c r="E275" s="16">
        <f t="shared" ref="E275:E307" si="39">F275+G275</f>
        <v>275850</v>
      </c>
      <c r="F275" s="17">
        <f>F276</f>
        <v>275850</v>
      </c>
      <c r="G275" s="17">
        <f>G276</f>
        <v>0</v>
      </c>
      <c r="H275" s="16">
        <f t="shared" ref="H275:H300" si="40">I275+J275</f>
        <v>284744</v>
      </c>
      <c r="I275" s="17">
        <f>I276</f>
        <v>284744</v>
      </c>
      <c r="J275" s="17">
        <f>J276</f>
        <v>0</v>
      </c>
    </row>
    <row r="276" spans="1:10" ht="84.75" customHeight="1" x14ac:dyDescent="0.2">
      <c r="A276" s="41" t="s">
        <v>61</v>
      </c>
      <c r="B276" s="15" t="s">
        <v>67</v>
      </c>
      <c r="C276" s="15"/>
      <c r="D276" s="15"/>
      <c r="E276" s="18">
        <f t="shared" si="39"/>
        <v>275850</v>
      </c>
      <c r="F276" s="19">
        <f>F277+F278+F279+F280</f>
        <v>275850</v>
      </c>
      <c r="G276" s="18">
        <f>G277+G278+G279+G280</f>
        <v>0</v>
      </c>
      <c r="H276" s="18">
        <f t="shared" si="40"/>
        <v>284744</v>
      </c>
      <c r="I276" s="19">
        <f>I277+I278+I279+I280</f>
        <v>284744</v>
      </c>
      <c r="J276" s="18">
        <f>J277+J278+J279+J280</f>
        <v>0</v>
      </c>
    </row>
    <row r="277" spans="1:10" ht="187.5" customHeight="1" x14ac:dyDescent="0.2">
      <c r="A277" s="36" t="s">
        <v>25</v>
      </c>
      <c r="B277" s="15" t="s">
        <v>67</v>
      </c>
      <c r="C277" s="15" t="s">
        <v>15</v>
      </c>
      <c r="D277" s="15" t="s">
        <v>32</v>
      </c>
      <c r="E277" s="18">
        <f t="shared" si="39"/>
        <v>59289</v>
      </c>
      <c r="F277" s="61">
        <f>59289</f>
        <v>59289</v>
      </c>
      <c r="G277" s="18"/>
      <c r="H277" s="18">
        <f t="shared" si="40"/>
        <v>63440</v>
      </c>
      <c r="I277" s="61">
        <f>63440</f>
        <v>63440</v>
      </c>
      <c r="J277" s="18"/>
    </row>
    <row r="278" spans="1:10" ht="69.75" customHeight="1" x14ac:dyDescent="0.2">
      <c r="A278" s="15" t="s">
        <v>23</v>
      </c>
      <c r="B278" s="15" t="s">
        <v>67</v>
      </c>
      <c r="C278" s="15" t="s">
        <v>16</v>
      </c>
      <c r="D278" s="15" t="s">
        <v>32</v>
      </c>
      <c r="E278" s="18">
        <f t="shared" si="39"/>
        <v>11786</v>
      </c>
      <c r="F278" s="61">
        <f>10786+1000</f>
        <v>11786</v>
      </c>
      <c r="G278" s="18"/>
      <c r="H278" s="18">
        <f t="shared" si="40"/>
        <v>11786</v>
      </c>
      <c r="I278" s="61">
        <f>1000+10786</f>
        <v>11786</v>
      </c>
      <c r="J278" s="18"/>
    </row>
    <row r="279" spans="1:10" ht="102" customHeight="1" x14ac:dyDescent="0.2">
      <c r="A279" s="15" t="s">
        <v>21</v>
      </c>
      <c r="B279" s="15" t="s">
        <v>67</v>
      </c>
      <c r="C279" s="15" t="s">
        <v>17</v>
      </c>
      <c r="D279" s="15" t="s">
        <v>32</v>
      </c>
      <c r="E279" s="18">
        <f t="shared" si="39"/>
        <v>202075</v>
      </c>
      <c r="F279" s="61">
        <f>189575+9500+3000</f>
        <v>202075</v>
      </c>
      <c r="G279" s="18"/>
      <c r="H279" s="18">
        <f t="shared" si="40"/>
        <v>206818</v>
      </c>
      <c r="I279" s="61">
        <f>9500+203079+3000-8761</f>
        <v>206818</v>
      </c>
      <c r="J279" s="18"/>
    </row>
    <row r="280" spans="1:10" ht="45" customHeight="1" x14ac:dyDescent="0.2">
      <c r="A280" s="15" t="s">
        <v>22</v>
      </c>
      <c r="B280" s="15" t="s">
        <v>67</v>
      </c>
      <c r="C280" s="15" t="s">
        <v>18</v>
      </c>
      <c r="D280" s="15" t="s">
        <v>32</v>
      </c>
      <c r="E280" s="18">
        <f t="shared" si="39"/>
        <v>2700</v>
      </c>
      <c r="F280" s="61">
        <v>2700</v>
      </c>
      <c r="G280" s="18"/>
      <c r="H280" s="18">
        <f t="shared" si="40"/>
        <v>2700</v>
      </c>
      <c r="I280" s="61">
        <v>2700</v>
      </c>
      <c r="J280" s="18"/>
    </row>
    <row r="281" spans="1:10" ht="172.9" customHeight="1" x14ac:dyDescent="0.2">
      <c r="A281" s="40" t="s">
        <v>756</v>
      </c>
      <c r="B281" s="11" t="s">
        <v>757</v>
      </c>
      <c r="C281" s="15"/>
      <c r="D281" s="15"/>
      <c r="E281" s="16">
        <f>F281+G281</f>
        <v>10400</v>
      </c>
      <c r="F281" s="16">
        <f>F282+F284+F286+F288</f>
        <v>4100</v>
      </c>
      <c r="G281" s="16">
        <f>G282+G284+G286+G288</f>
        <v>6300</v>
      </c>
      <c r="H281" s="16">
        <f t="shared" si="40"/>
        <v>0</v>
      </c>
      <c r="I281" s="16">
        <f>I282+I284+I286+I288</f>
        <v>0</v>
      </c>
      <c r="J281" s="16">
        <f>J282+J284+J286+J288</f>
        <v>0</v>
      </c>
    </row>
    <row r="282" spans="1:10" ht="16.5" x14ac:dyDescent="0.2">
      <c r="A282" s="15" t="s">
        <v>57</v>
      </c>
      <c r="B282" s="15" t="s">
        <v>882</v>
      </c>
      <c r="C282" s="15"/>
      <c r="D282" s="15"/>
      <c r="E282" s="18">
        <f t="shared" si="39"/>
        <v>3000</v>
      </c>
      <c r="F282" s="18">
        <f>F283</f>
        <v>3000</v>
      </c>
      <c r="G282" s="18">
        <f>G283</f>
        <v>0</v>
      </c>
      <c r="H282" s="18">
        <f t="shared" si="40"/>
        <v>0</v>
      </c>
      <c r="I282" s="18">
        <f t="shared" ref="I282:J282" si="41">I283</f>
        <v>0</v>
      </c>
      <c r="J282" s="18">
        <f t="shared" si="41"/>
        <v>0</v>
      </c>
    </row>
    <row r="283" spans="1:10" ht="69" customHeight="1" x14ac:dyDescent="0.2">
      <c r="A283" s="15" t="s">
        <v>23</v>
      </c>
      <c r="B283" s="15" t="s">
        <v>882</v>
      </c>
      <c r="C283" s="15" t="s">
        <v>16</v>
      </c>
      <c r="D283" s="15" t="s">
        <v>32</v>
      </c>
      <c r="E283" s="18">
        <f t="shared" si="39"/>
        <v>3000</v>
      </c>
      <c r="F283" s="18">
        <v>3000</v>
      </c>
      <c r="G283" s="18"/>
      <c r="H283" s="18">
        <f t="shared" si="40"/>
        <v>0</v>
      </c>
      <c r="I283" s="18"/>
      <c r="J283" s="16"/>
    </row>
    <row r="284" spans="1:10" ht="45.75" customHeight="1" x14ac:dyDescent="0.2">
      <c r="A284" s="15" t="s">
        <v>881</v>
      </c>
      <c r="B284" s="15" t="s">
        <v>883</v>
      </c>
      <c r="C284" s="15"/>
      <c r="D284" s="15"/>
      <c r="E284" s="18">
        <f t="shared" si="39"/>
        <v>400</v>
      </c>
      <c r="F284" s="18">
        <f>F285</f>
        <v>400</v>
      </c>
      <c r="G284" s="18">
        <f>G285</f>
        <v>0</v>
      </c>
      <c r="H284" s="18">
        <f t="shared" si="40"/>
        <v>0</v>
      </c>
      <c r="I284" s="18">
        <f>I285</f>
        <v>0</v>
      </c>
      <c r="J284" s="18">
        <f>J285</f>
        <v>0</v>
      </c>
    </row>
    <row r="285" spans="1:10" ht="81" customHeight="1" x14ac:dyDescent="0.2">
      <c r="A285" s="15" t="s">
        <v>24</v>
      </c>
      <c r="B285" s="15" t="s">
        <v>883</v>
      </c>
      <c r="C285" s="15" t="s">
        <v>20</v>
      </c>
      <c r="D285" s="15" t="s">
        <v>32</v>
      </c>
      <c r="E285" s="18">
        <f t="shared" si="39"/>
        <v>400</v>
      </c>
      <c r="F285" s="18">
        <v>400</v>
      </c>
      <c r="G285" s="16"/>
      <c r="H285" s="18">
        <f t="shared" si="40"/>
        <v>0</v>
      </c>
      <c r="I285" s="18"/>
      <c r="J285" s="16"/>
    </row>
    <row r="286" spans="1:10" ht="150" customHeight="1" x14ac:dyDescent="0.2">
      <c r="A286" s="15" t="s">
        <v>622</v>
      </c>
      <c r="B286" s="15" t="s">
        <v>802</v>
      </c>
      <c r="C286" s="15"/>
      <c r="D286" s="15"/>
      <c r="E286" s="18">
        <f t="shared" si="39"/>
        <v>6300</v>
      </c>
      <c r="F286" s="18">
        <f>F287</f>
        <v>0</v>
      </c>
      <c r="G286" s="18">
        <f>G287</f>
        <v>6300</v>
      </c>
      <c r="H286" s="18">
        <f t="shared" si="40"/>
        <v>0</v>
      </c>
      <c r="I286" s="18">
        <f>I287</f>
        <v>0</v>
      </c>
      <c r="J286" s="18">
        <f>J287</f>
        <v>0</v>
      </c>
    </row>
    <row r="287" spans="1:10" ht="87.75" customHeight="1" x14ac:dyDescent="0.2">
      <c r="A287" s="15" t="s">
        <v>24</v>
      </c>
      <c r="B287" s="15" t="s">
        <v>802</v>
      </c>
      <c r="C287" s="15" t="s">
        <v>20</v>
      </c>
      <c r="D287" s="15" t="s">
        <v>32</v>
      </c>
      <c r="E287" s="18">
        <f>F287+G287</f>
        <v>6300</v>
      </c>
      <c r="F287" s="16"/>
      <c r="G287" s="18">
        <v>6300</v>
      </c>
      <c r="H287" s="18">
        <f>I287+J287</f>
        <v>0</v>
      </c>
      <c r="I287" s="18"/>
      <c r="J287" s="18"/>
    </row>
    <row r="288" spans="1:10" ht="146.25" customHeight="1" x14ac:dyDescent="0.2">
      <c r="A288" s="15" t="s">
        <v>622</v>
      </c>
      <c r="B288" s="15" t="s">
        <v>803</v>
      </c>
      <c r="C288" s="15"/>
      <c r="D288" s="15"/>
      <c r="E288" s="18">
        <f t="shared" ref="E288" si="42">F288+G288</f>
        <v>700</v>
      </c>
      <c r="F288" s="18">
        <f>F289</f>
        <v>700</v>
      </c>
      <c r="G288" s="18">
        <f>G289</f>
        <v>0</v>
      </c>
      <c r="H288" s="18">
        <f t="shared" ref="H288" si="43">I288+J288</f>
        <v>0</v>
      </c>
      <c r="I288" s="18">
        <f>I289</f>
        <v>0</v>
      </c>
      <c r="J288" s="18">
        <f>J289</f>
        <v>0</v>
      </c>
    </row>
    <row r="289" spans="1:10" ht="78.75" customHeight="1" x14ac:dyDescent="0.2">
      <c r="A289" s="15" t="s">
        <v>24</v>
      </c>
      <c r="B289" s="15" t="s">
        <v>803</v>
      </c>
      <c r="C289" s="15" t="s">
        <v>20</v>
      </c>
      <c r="D289" s="15" t="s">
        <v>32</v>
      </c>
      <c r="E289" s="18">
        <f>F289+G289</f>
        <v>700</v>
      </c>
      <c r="F289" s="18">
        <v>700</v>
      </c>
      <c r="G289" s="18"/>
      <c r="H289" s="18">
        <f>I289+J289</f>
        <v>0</v>
      </c>
      <c r="I289" s="18"/>
      <c r="J289" s="16"/>
    </row>
    <row r="290" spans="1:10" ht="223.15" customHeight="1" x14ac:dyDescent="0.2">
      <c r="A290" s="40" t="s">
        <v>796</v>
      </c>
      <c r="B290" s="11" t="s">
        <v>797</v>
      </c>
      <c r="C290" s="11"/>
      <c r="D290" s="15"/>
      <c r="E290" s="16">
        <f>F290+G290</f>
        <v>122</v>
      </c>
      <c r="F290" s="17">
        <f>F291</f>
        <v>122</v>
      </c>
      <c r="G290" s="17">
        <f>G291</f>
        <v>0</v>
      </c>
      <c r="H290" s="16">
        <f>I290+J290</f>
        <v>122</v>
      </c>
      <c r="I290" s="17">
        <f>I291</f>
        <v>122</v>
      </c>
      <c r="J290" s="16"/>
    </row>
    <row r="291" spans="1:10" ht="93" customHeight="1" x14ac:dyDescent="0.2">
      <c r="A291" s="35" t="s">
        <v>61</v>
      </c>
      <c r="B291" s="15" t="s">
        <v>824</v>
      </c>
      <c r="C291" s="15"/>
      <c r="D291" s="15"/>
      <c r="E291" s="18">
        <f t="shared" ref="E291:E293" si="44">F291+G291</f>
        <v>122</v>
      </c>
      <c r="F291" s="19">
        <f>F293+F292</f>
        <v>122</v>
      </c>
      <c r="G291" s="19">
        <f>G293</f>
        <v>0</v>
      </c>
      <c r="H291" s="18">
        <f t="shared" ref="H291:H293" si="45">I291+J291</f>
        <v>122</v>
      </c>
      <c r="I291" s="19">
        <f>I293+I292</f>
        <v>122</v>
      </c>
      <c r="J291" s="18"/>
    </row>
    <row r="292" spans="1:10" ht="194.25" customHeight="1" x14ac:dyDescent="0.2">
      <c r="A292" s="36" t="s">
        <v>25</v>
      </c>
      <c r="B292" s="15" t="s">
        <v>824</v>
      </c>
      <c r="C292" s="15" t="s">
        <v>15</v>
      </c>
      <c r="D292" s="15" t="s">
        <v>11</v>
      </c>
      <c r="E292" s="18">
        <f>F292+G292</f>
        <v>100</v>
      </c>
      <c r="F292" s="61">
        <v>100</v>
      </c>
      <c r="G292" s="19"/>
      <c r="H292" s="18">
        <f>I292+J292</f>
        <v>100</v>
      </c>
      <c r="I292" s="61">
        <v>100</v>
      </c>
      <c r="J292" s="18"/>
    </row>
    <row r="293" spans="1:10" ht="99.75" customHeight="1" x14ac:dyDescent="0.2">
      <c r="A293" s="35" t="s">
        <v>21</v>
      </c>
      <c r="B293" s="15" t="s">
        <v>824</v>
      </c>
      <c r="C293" s="15" t="s">
        <v>17</v>
      </c>
      <c r="D293" s="15" t="s">
        <v>11</v>
      </c>
      <c r="E293" s="18">
        <f t="shared" si="44"/>
        <v>22</v>
      </c>
      <c r="F293" s="61">
        <v>22</v>
      </c>
      <c r="G293" s="18"/>
      <c r="H293" s="18">
        <f t="shared" si="45"/>
        <v>22</v>
      </c>
      <c r="I293" s="61">
        <v>22</v>
      </c>
      <c r="J293" s="18"/>
    </row>
    <row r="294" spans="1:10" ht="205.15" customHeight="1" x14ac:dyDescent="0.2">
      <c r="A294" s="40" t="s">
        <v>536</v>
      </c>
      <c r="B294" s="11" t="s">
        <v>68</v>
      </c>
      <c r="C294" s="11"/>
      <c r="D294" s="11"/>
      <c r="E294" s="16">
        <f t="shared" si="39"/>
        <v>1659</v>
      </c>
      <c r="F294" s="17">
        <f>F295</f>
        <v>1659</v>
      </c>
      <c r="G294" s="16">
        <f>G295</f>
        <v>0</v>
      </c>
      <c r="H294" s="16">
        <f t="shared" si="40"/>
        <v>1659</v>
      </c>
      <c r="I294" s="17">
        <f>I295</f>
        <v>1659</v>
      </c>
      <c r="J294" s="16">
        <f>J295</f>
        <v>0</v>
      </c>
    </row>
    <row r="295" spans="1:10" ht="37.5" customHeight="1" x14ac:dyDescent="0.2">
      <c r="A295" s="41" t="s">
        <v>69</v>
      </c>
      <c r="B295" s="15" t="s">
        <v>70</v>
      </c>
      <c r="C295" s="15"/>
      <c r="D295" s="15"/>
      <c r="E295" s="18">
        <f t="shared" si="39"/>
        <v>1659</v>
      </c>
      <c r="F295" s="19">
        <f>F296</f>
        <v>1659</v>
      </c>
      <c r="G295" s="18">
        <f>G296</f>
        <v>0</v>
      </c>
      <c r="H295" s="18">
        <f t="shared" si="40"/>
        <v>1659</v>
      </c>
      <c r="I295" s="19">
        <f>I296</f>
        <v>1659</v>
      </c>
      <c r="J295" s="18">
        <f>J296</f>
        <v>0</v>
      </c>
    </row>
    <row r="296" spans="1:10" ht="99.75" customHeight="1" x14ac:dyDescent="0.2">
      <c r="A296" s="15" t="s">
        <v>21</v>
      </c>
      <c r="B296" s="15" t="s">
        <v>70</v>
      </c>
      <c r="C296" s="15" t="s">
        <v>17</v>
      </c>
      <c r="D296" s="15" t="s">
        <v>32</v>
      </c>
      <c r="E296" s="18">
        <f t="shared" si="39"/>
        <v>1659</v>
      </c>
      <c r="F296" s="61">
        <f>1694-35</f>
        <v>1659</v>
      </c>
      <c r="G296" s="18"/>
      <c r="H296" s="18">
        <f t="shared" si="40"/>
        <v>1659</v>
      </c>
      <c r="I296" s="61">
        <f>1694-35</f>
        <v>1659</v>
      </c>
      <c r="J296" s="18"/>
    </row>
    <row r="297" spans="1:10" ht="72.75" customHeight="1" x14ac:dyDescent="0.2">
      <c r="A297" s="34" t="s">
        <v>71</v>
      </c>
      <c r="B297" s="11" t="s">
        <v>72</v>
      </c>
      <c r="C297" s="11"/>
      <c r="D297" s="11"/>
      <c r="E297" s="16">
        <f t="shared" si="39"/>
        <v>74057.600000000006</v>
      </c>
      <c r="F297" s="17">
        <f>F298+F301</f>
        <v>72171.600000000006</v>
      </c>
      <c r="G297" s="17">
        <f>G298+G301</f>
        <v>1886</v>
      </c>
      <c r="H297" s="16">
        <f t="shared" si="40"/>
        <v>78524.399999999994</v>
      </c>
      <c r="I297" s="17">
        <f>I298+I301</f>
        <v>76490</v>
      </c>
      <c r="J297" s="17">
        <f>J298+J301</f>
        <v>2034.4</v>
      </c>
    </row>
    <row r="298" spans="1:10" ht="101.45" customHeight="1" x14ac:dyDescent="0.2">
      <c r="A298" s="11" t="s">
        <v>537</v>
      </c>
      <c r="B298" s="11" t="s">
        <v>73</v>
      </c>
      <c r="C298" s="11"/>
      <c r="D298" s="11"/>
      <c r="E298" s="16">
        <f t="shared" si="39"/>
        <v>71962</v>
      </c>
      <c r="F298" s="17">
        <f t="shared" ref="F298:J299" si="46">F299</f>
        <v>71962</v>
      </c>
      <c r="G298" s="17">
        <f t="shared" si="46"/>
        <v>0</v>
      </c>
      <c r="H298" s="16">
        <f t="shared" si="40"/>
        <v>76264</v>
      </c>
      <c r="I298" s="17">
        <f t="shared" si="46"/>
        <v>76264</v>
      </c>
      <c r="J298" s="17">
        <f t="shared" si="46"/>
        <v>0</v>
      </c>
    </row>
    <row r="299" spans="1:10" ht="88.5" customHeight="1" x14ac:dyDescent="0.2">
      <c r="A299" s="15" t="s">
        <v>61</v>
      </c>
      <c r="B299" s="15" t="s">
        <v>74</v>
      </c>
      <c r="C299" s="15"/>
      <c r="D299" s="15"/>
      <c r="E299" s="18">
        <f t="shared" si="39"/>
        <v>71962</v>
      </c>
      <c r="F299" s="19">
        <f t="shared" si="46"/>
        <v>71962</v>
      </c>
      <c r="G299" s="18">
        <f t="shared" si="46"/>
        <v>0</v>
      </c>
      <c r="H299" s="18">
        <f t="shared" si="40"/>
        <v>76264</v>
      </c>
      <c r="I299" s="19">
        <f t="shared" si="46"/>
        <v>76264</v>
      </c>
      <c r="J299" s="18">
        <f t="shared" si="46"/>
        <v>0</v>
      </c>
    </row>
    <row r="300" spans="1:10" ht="108" customHeight="1" x14ac:dyDescent="0.2">
      <c r="A300" s="15" t="s">
        <v>21</v>
      </c>
      <c r="B300" s="15" t="s">
        <v>74</v>
      </c>
      <c r="C300" s="15" t="s">
        <v>17</v>
      </c>
      <c r="D300" s="15" t="s">
        <v>32</v>
      </c>
      <c r="E300" s="18">
        <f t="shared" si="39"/>
        <v>71962</v>
      </c>
      <c r="F300" s="61">
        <f>61462+9500+1000</f>
        <v>71962</v>
      </c>
      <c r="G300" s="18"/>
      <c r="H300" s="18">
        <f t="shared" si="40"/>
        <v>76264</v>
      </c>
      <c r="I300" s="61">
        <f>9500+65764+1000</f>
        <v>76264</v>
      </c>
      <c r="J300" s="18"/>
    </row>
    <row r="301" spans="1:10" ht="99" customHeight="1" x14ac:dyDescent="0.2">
      <c r="A301" s="11" t="s">
        <v>782</v>
      </c>
      <c r="B301" s="11" t="s">
        <v>784</v>
      </c>
      <c r="C301" s="11"/>
      <c r="D301" s="15"/>
      <c r="E301" s="16">
        <f>F301+G301</f>
        <v>2095.6</v>
      </c>
      <c r="F301" s="17">
        <f>F302</f>
        <v>209.6</v>
      </c>
      <c r="G301" s="17">
        <f>G302</f>
        <v>1886</v>
      </c>
      <c r="H301" s="16">
        <f>I301+J301</f>
        <v>2260.4</v>
      </c>
      <c r="I301" s="17">
        <f>I302</f>
        <v>226</v>
      </c>
      <c r="J301" s="17">
        <f>J302</f>
        <v>2034.4</v>
      </c>
    </row>
    <row r="302" spans="1:10" ht="159" customHeight="1" x14ac:dyDescent="0.2">
      <c r="A302" s="15" t="s">
        <v>783</v>
      </c>
      <c r="B302" s="15" t="s">
        <v>785</v>
      </c>
      <c r="C302" s="15"/>
      <c r="D302" s="15"/>
      <c r="E302" s="18">
        <f>F302+G302</f>
        <v>2095.6</v>
      </c>
      <c r="F302" s="19">
        <f>F303</f>
        <v>209.6</v>
      </c>
      <c r="G302" s="19">
        <f>G303</f>
        <v>1886</v>
      </c>
      <c r="H302" s="18">
        <f>I302+J302</f>
        <v>2260.4</v>
      </c>
      <c r="I302" s="19">
        <f>I303</f>
        <v>226</v>
      </c>
      <c r="J302" s="19">
        <f>J303</f>
        <v>2034.4</v>
      </c>
    </row>
    <row r="303" spans="1:10" ht="106.5" customHeight="1" x14ac:dyDescent="0.2">
      <c r="A303" s="15" t="s">
        <v>21</v>
      </c>
      <c r="B303" s="15" t="s">
        <v>785</v>
      </c>
      <c r="C303" s="15" t="s">
        <v>17</v>
      </c>
      <c r="D303" s="15" t="s">
        <v>32</v>
      </c>
      <c r="E303" s="18">
        <f>F303+G303</f>
        <v>2095.6</v>
      </c>
      <c r="F303" s="61">
        <v>209.6</v>
      </c>
      <c r="G303" s="61">
        <v>1886</v>
      </c>
      <c r="H303" s="18">
        <f>I303+J303</f>
        <v>2260.4</v>
      </c>
      <c r="I303" s="61">
        <v>226</v>
      </c>
      <c r="J303" s="61">
        <v>2034.4</v>
      </c>
    </row>
    <row r="304" spans="1:10" ht="106.5" customHeight="1" x14ac:dyDescent="0.2">
      <c r="A304" s="34" t="s">
        <v>786</v>
      </c>
      <c r="B304" s="11" t="s">
        <v>787</v>
      </c>
      <c r="C304" s="11"/>
      <c r="D304" s="11"/>
      <c r="E304" s="16">
        <f>F304+G304</f>
        <v>98266.8</v>
      </c>
      <c r="F304" s="17">
        <f>F305+F309</f>
        <v>98266.8</v>
      </c>
      <c r="G304" s="17">
        <f>G305+G309</f>
        <v>0</v>
      </c>
      <c r="H304" s="16">
        <f>I304+J304</f>
        <v>93315.9</v>
      </c>
      <c r="I304" s="17">
        <f>I305+I309</f>
        <v>93315.9</v>
      </c>
      <c r="J304" s="17">
        <f>J305+J309</f>
        <v>0</v>
      </c>
    </row>
    <row r="305" spans="1:10" ht="123.75" customHeight="1" x14ac:dyDescent="0.2">
      <c r="A305" s="34" t="s">
        <v>75</v>
      </c>
      <c r="B305" s="11" t="s">
        <v>76</v>
      </c>
      <c r="C305" s="11"/>
      <c r="D305" s="11"/>
      <c r="E305" s="16">
        <f t="shared" si="39"/>
        <v>8317.7999999999993</v>
      </c>
      <c r="F305" s="17">
        <f>F306</f>
        <v>8317.7999999999993</v>
      </c>
      <c r="G305" s="16">
        <f>G306</f>
        <v>0</v>
      </c>
      <c r="H305" s="16">
        <f t="shared" ref="H305:H307" si="47">I305+J305</f>
        <v>8645.9</v>
      </c>
      <c r="I305" s="17">
        <f>I306</f>
        <v>8645.9</v>
      </c>
      <c r="J305" s="16">
        <f>J306</f>
        <v>0</v>
      </c>
    </row>
    <row r="306" spans="1:10" ht="63" customHeight="1" x14ac:dyDescent="0.2">
      <c r="A306" s="36" t="s">
        <v>77</v>
      </c>
      <c r="B306" s="15" t="s">
        <v>78</v>
      </c>
      <c r="C306" s="15"/>
      <c r="D306" s="15"/>
      <c r="E306" s="18">
        <f t="shared" si="39"/>
        <v>8317.7999999999993</v>
      </c>
      <c r="F306" s="19">
        <f>F307+F308</f>
        <v>8317.7999999999993</v>
      </c>
      <c r="G306" s="19">
        <f>G307</f>
        <v>0</v>
      </c>
      <c r="H306" s="18">
        <f t="shared" si="47"/>
        <v>8645.9</v>
      </c>
      <c r="I306" s="19">
        <f>I307+I308</f>
        <v>8645.9</v>
      </c>
      <c r="J306" s="19">
        <f>J307</f>
        <v>0</v>
      </c>
    </row>
    <row r="307" spans="1:10" ht="191.25" customHeight="1" x14ac:dyDescent="0.2">
      <c r="A307" s="36" t="s">
        <v>25</v>
      </c>
      <c r="B307" s="15" t="s">
        <v>78</v>
      </c>
      <c r="C307" s="15" t="s">
        <v>15</v>
      </c>
      <c r="D307" s="15" t="s">
        <v>33</v>
      </c>
      <c r="E307" s="18">
        <f t="shared" si="39"/>
        <v>8252.7999999999993</v>
      </c>
      <c r="F307" s="61">
        <f>50+8202.8</f>
        <v>8252.7999999999993</v>
      </c>
      <c r="G307" s="18"/>
      <c r="H307" s="18">
        <f t="shared" si="47"/>
        <v>8580.9</v>
      </c>
      <c r="I307" s="61">
        <f>50+8530.9</f>
        <v>8580.9</v>
      </c>
      <c r="J307" s="18"/>
    </row>
    <row r="308" spans="1:10" ht="67.5" customHeight="1" x14ac:dyDescent="0.2">
      <c r="A308" s="43" t="s">
        <v>23</v>
      </c>
      <c r="B308" s="15" t="s">
        <v>78</v>
      </c>
      <c r="C308" s="15" t="s">
        <v>16</v>
      </c>
      <c r="D308" s="15" t="s">
        <v>33</v>
      </c>
      <c r="E308" s="18">
        <f>F308+G308</f>
        <v>65</v>
      </c>
      <c r="F308" s="61">
        <v>65</v>
      </c>
      <c r="G308" s="18"/>
      <c r="H308" s="18">
        <f>I308+J308</f>
        <v>65</v>
      </c>
      <c r="I308" s="61">
        <v>65</v>
      </c>
      <c r="J308" s="18"/>
    </row>
    <row r="309" spans="1:10" ht="186" customHeight="1" x14ac:dyDescent="0.2">
      <c r="A309" s="40" t="s">
        <v>79</v>
      </c>
      <c r="B309" s="11" t="s">
        <v>80</v>
      </c>
      <c r="C309" s="11"/>
      <c r="D309" s="11"/>
      <c r="E309" s="16">
        <f t="shared" ref="E309:E316" si="48">F309+G309</f>
        <v>89949</v>
      </c>
      <c r="F309" s="17">
        <f>F310</f>
        <v>89949</v>
      </c>
      <c r="G309" s="16">
        <f>G310</f>
        <v>0</v>
      </c>
      <c r="H309" s="16">
        <f t="shared" ref="H309:H312" si="49">I309+J309</f>
        <v>84670</v>
      </c>
      <c r="I309" s="17">
        <f>I310</f>
        <v>84670</v>
      </c>
      <c r="J309" s="16">
        <f>J310</f>
        <v>0</v>
      </c>
    </row>
    <row r="310" spans="1:10" ht="82.5" customHeight="1" x14ac:dyDescent="0.2">
      <c r="A310" s="41" t="s">
        <v>61</v>
      </c>
      <c r="B310" s="15" t="s">
        <v>81</v>
      </c>
      <c r="C310" s="15"/>
      <c r="D310" s="15"/>
      <c r="E310" s="18">
        <f t="shared" si="48"/>
        <v>89949</v>
      </c>
      <c r="F310" s="19">
        <f>F311+F312+F313</f>
        <v>89949</v>
      </c>
      <c r="G310" s="19">
        <f>G311+G312+G313</f>
        <v>0</v>
      </c>
      <c r="H310" s="18">
        <f t="shared" si="49"/>
        <v>84670</v>
      </c>
      <c r="I310" s="19">
        <f>I311+I312+I313</f>
        <v>84670</v>
      </c>
      <c r="J310" s="19">
        <f>J311+J312+J313</f>
        <v>0</v>
      </c>
    </row>
    <row r="311" spans="1:10" ht="207.75" customHeight="1" x14ac:dyDescent="0.2">
      <c r="A311" s="36" t="s">
        <v>25</v>
      </c>
      <c r="B311" s="15" t="s">
        <v>81</v>
      </c>
      <c r="C311" s="15" t="s">
        <v>15</v>
      </c>
      <c r="D311" s="15" t="s">
        <v>33</v>
      </c>
      <c r="E311" s="18">
        <f t="shared" si="48"/>
        <v>87058</v>
      </c>
      <c r="F311" s="61">
        <f>30+87028</f>
        <v>87058</v>
      </c>
      <c r="G311" s="18"/>
      <c r="H311" s="18">
        <f t="shared" si="49"/>
        <v>81779.3</v>
      </c>
      <c r="I311" s="61">
        <f>30+90508-8758.7</f>
        <v>81779.3</v>
      </c>
      <c r="J311" s="18"/>
    </row>
    <row r="312" spans="1:10" ht="69.75" customHeight="1" x14ac:dyDescent="0.2">
      <c r="A312" s="15" t="s">
        <v>23</v>
      </c>
      <c r="B312" s="15" t="s">
        <v>81</v>
      </c>
      <c r="C312" s="15" t="s">
        <v>16</v>
      </c>
      <c r="D312" s="15" t="s">
        <v>33</v>
      </c>
      <c r="E312" s="18">
        <f t="shared" si="48"/>
        <v>2882</v>
      </c>
      <c r="F312" s="61">
        <f>535+2653-306</f>
        <v>2882</v>
      </c>
      <c r="G312" s="24"/>
      <c r="H312" s="18">
        <f t="shared" si="49"/>
        <v>2881.7</v>
      </c>
      <c r="I312" s="61">
        <f>535+2653-306-0.3</f>
        <v>2881.7</v>
      </c>
      <c r="J312" s="24"/>
    </row>
    <row r="313" spans="1:10" ht="53.25" customHeight="1" x14ac:dyDescent="0.2">
      <c r="A313" s="15" t="s">
        <v>22</v>
      </c>
      <c r="B313" s="15" t="s">
        <v>81</v>
      </c>
      <c r="C313" s="15" t="s">
        <v>18</v>
      </c>
      <c r="D313" s="15" t="s">
        <v>33</v>
      </c>
      <c r="E313" s="18">
        <f>F313+G313</f>
        <v>9</v>
      </c>
      <c r="F313" s="61">
        <v>9</v>
      </c>
      <c r="G313" s="24"/>
      <c r="H313" s="18">
        <f>I313+J313</f>
        <v>9</v>
      </c>
      <c r="I313" s="61">
        <v>9</v>
      </c>
      <c r="J313" s="24"/>
    </row>
    <row r="314" spans="1:10" ht="119.25" customHeight="1" x14ac:dyDescent="0.2">
      <c r="A314" s="34" t="s">
        <v>667</v>
      </c>
      <c r="B314" s="11" t="s">
        <v>327</v>
      </c>
      <c r="C314" s="11"/>
      <c r="D314" s="11"/>
      <c r="E314" s="16">
        <f t="shared" si="48"/>
        <v>196175.19999999998</v>
      </c>
      <c r="F314" s="17">
        <f>F315</f>
        <v>9354.6</v>
      </c>
      <c r="G314" s="17">
        <f>G315</f>
        <v>186820.59999999998</v>
      </c>
      <c r="H314" s="16">
        <f t="shared" ref="H314" si="50">I314+J314</f>
        <v>180092.30000000002</v>
      </c>
      <c r="I314" s="17">
        <f>I315</f>
        <v>8799.6</v>
      </c>
      <c r="J314" s="17">
        <f>J315</f>
        <v>171292.7</v>
      </c>
    </row>
    <row r="315" spans="1:10" ht="115.5" customHeight="1" x14ac:dyDescent="0.2">
      <c r="A315" s="34" t="s">
        <v>777</v>
      </c>
      <c r="B315" s="11" t="s">
        <v>328</v>
      </c>
      <c r="C315" s="15"/>
      <c r="D315" s="15"/>
      <c r="E315" s="16">
        <f>F315+G315</f>
        <v>196175.19999999998</v>
      </c>
      <c r="F315" s="17">
        <f>F316+F321+F324+F333</f>
        <v>9354.6</v>
      </c>
      <c r="G315" s="17">
        <f>G316+G321+G324+G333</f>
        <v>186820.59999999998</v>
      </c>
      <c r="H315" s="16">
        <f t="shared" ref="H315:H316" si="51">I315+J315</f>
        <v>180092.30000000002</v>
      </c>
      <c r="I315" s="17">
        <f>I316+I321+I324+I333</f>
        <v>8799.6</v>
      </c>
      <c r="J315" s="17">
        <f>J316+J321+J324+J333</f>
        <v>171292.7</v>
      </c>
    </row>
    <row r="316" spans="1:10" ht="259.14999999999998" customHeight="1" x14ac:dyDescent="0.2">
      <c r="A316" s="34" t="s">
        <v>329</v>
      </c>
      <c r="B316" s="11" t="s">
        <v>330</v>
      </c>
      <c r="C316" s="15"/>
      <c r="D316" s="15"/>
      <c r="E316" s="16">
        <f t="shared" si="48"/>
        <v>97428.2</v>
      </c>
      <c r="F316" s="17">
        <f>F317+F319</f>
        <v>0</v>
      </c>
      <c r="G316" s="17">
        <f>G317+G319</f>
        <v>97428.2</v>
      </c>
      <c r="H316" s="16">
        <f t="shared" si="51"/>
        <v>94814.3</v>
      </c>
      <c r="I316" s="17">
        <f>I317+I319</f>
        <v>0</v>
      </c>
      <c r="J316" s="17">
        <f>J317+J319</f>
        <v>94814.3</v>
      </c>
    </row>
    <row r="317" spans="1:10" ht="165" customHeight="1" x14ac:dyDescent="0.2">
      <c r="A317" s="36" t="s">
        <v>331</v>
      </c>
      <c r="B317" s="15" t="s">
        <v>759</v>
      </c>
      <c r="C317" s="15"/>
      <c r="D317" s="15"/>
      <c r="E317" s="18">
        <f>F317+G317</f>
        <v>76462</v>
      </c>
      <c r="F317" s="19">
        <f>F318</f>
        <v>0</v>
      </c>
      <c r="G317" s="18">
        <f>G318</f>
        <v>76462</v>
      </c>
      <c r="H317" s="18">
        <f>I317+J317</f>
        <v>73848.100000000006</v>
      </c>
      <c r="I317" s="19">
        <f>I318</f>
        <v>0</v>
      </c>
      <c r="J317" s="18">
        <f>J318</f>
        <v>73848.100000000006</v>
      </c>
    </row>
    <row r="318" spans="1:10" ht="79.900000000000006" customHeight="1" x14ac:dyDescent="0.2">
      <c r="A318" s="15" t="s">
        <v>24</v>
      </c>
      <c r="B318" s="15" t="s">
        <v>759</v>
      </c>
      <c r="C318" s="15" t="s">
        <v>20</v>
      </c>
      <c r="D318" s="15" t="s">
        <v>8</v>
      </c>
      <c r="E318" s="18">
        <f>F318+G318</f>
        <v>76462</v>
      </c>
      <c r="F318" s="19"/>
      <c r="G318" s="18">
        <v>76462</v>
      </c>
      <c r="H318" s="18">
        <f>I318+J318</f>
        <v>73848.100000000006</v>
      </c>
      <c r="I318" s="19"/>
      <c r="J318" s="18">
        <v>73848.100000000006</v>
      </c>
    </row>
    <row r="319" spans="1:10" ht="174" customHeight="1" x14ac:dyDescent="0.2">
      <c r="A319" s="36" t="s">
        <v>331</v>
      </c>
      <c r="B319" s="15" t="s">
        <v>969</v>
      </c>
      <c r="C319" s="15"/>
      <c r="D319" s="15"/>
      <c r="E319" s="18">
        <f t="shared" ref="E319:E320" si="52">F319+G319</f>
        <v>20966.2</v>
      </c>
      <c r="F319" s="19">
        <f>F320</f>
        <v>0</v>
      </c>
      <c r="G319" s="19">
        <f>G320</f>
        <v>20966.2</v>
      </c>
      <c r="H319" s="18">
        <f t="shared" ref="H319:H320" si="53">I319+J319</f>
        <v>20966.2</v>
      </c>
      <c r="I319" s="19">
        <f>I320</f>
        <v>0</v>
      </c>
      <c r="J319" s="19">
        <f>J320</f>
        <v>20966.2</v>
      </c>
    </row>
    <row r="320" spans="1:10" ht="79.900000000000006" customHeight="1" x14ac:dyDescent="0.2">
      <c r="A320" s="15" t="s">
        <v>24</v>
      </c>
      <c r="B320" s="15" t="s">
        <v>969</v>
      </c>
      <c r="C320" s="15" t="s">
        <v>20</v>
      </c>
      <c r="D320" s="15" t="s">
        <v>8</v>
      </c>
      <c r="E320" s="18">
        <f t="shared" si="52"/>
        <v>20966.2</v>
      </c>
      <c r="F320" s="19"/>
      <c r="G320" s="18">
        <v>20966.2</v>
      </c>
      <c r="H320" s="18">
        <f t="shared" si="53"/>
        <v>20966.2</v>
      </c>
      <c r="I320" s="19"/>
      <c r="J320" s="18">
        <v>20966.2</v>
      </c>
    </row>
    <row r="321" spans="1:244" ht="137.25" customHeight="1" x14ac:dyDescent="0.2">
      <c r="A321" s="34" t="s">
        <v>332</v>
      </c>
      <c r="B321" s="11" t="s">
        <v>333</v>
      </c>
      <c r="C321" s="15"/>
      <c r="D321" s="15"/>
      <c r="E321" s="16">
        <f>F321+G321</f>
        <v>55479.199999999997</v>
      </c>
      <c r="F321" s="17">
        <f>F322</f>
        <v>7947</v>
      </c>
      <c r="G321" s="16">
        <f>G322</f>
        <v>47532.2</v>
      </c>
      <c r="H321" s="16">
        <f>I321+J321</f>
        <v>41142.300000000003</v>
      </c>
      <c r="I321" s="17">
        <f>I322</f>
        <v>7185</v>
      </c>
      <c r="J321" s="16">
        <f>J322</f>
        <v>33957.300000000003</v>
      </c>
    </row>
    <row r="322" spans="1:244" ht="65.25" customHeight="1" x14ac:dyDescent="0.2">
      <c r="A322" s="44" t="s">
        <v>658</v>
      </c>
      <c r="B322" s="15" t="s">
        <v>631</v>
      </c>
      <c r="C322" s="15"/>
      <c r="D322" s="15"/>
      <c r="E322" s="18">
        <f t="shared" ref="E322:E353" si="54">F322+G322</f>
        <v>55479.199999999997</v>
      </c>
      <c r="F322" s="19">
        <f>F323</f>
        <v>7947</v>
      </c>
      <c r="G322" s="18">
        <f>G323</f>
        <v>47532.2</v>
      </c>
      <c r="H322" s="18">
        <f t="shared" ref="H322:H353" si="55">I322+J322</f>
        <v>41142.300000000003</v>
      </c>
      <c r="I322" s="19">
        <f>I323</f>
        <v>7185</v>
      </c>
      <c r="J322" s="18">
        <f>J323</f>
        <v>33957.300000000003</v>
      </c>
      <c r="K322" s="20"/>
      <c r="L322" s="20"/>
      <c r="M322" s="20"/>
      <c r="N322" s="20"/>
      <c r="O322" s="20"/>
      <c r="P322" s="20"/>
      <c r="Q322" s="20"/>
      <c r="R322" s="20"/>
      <c r="S322" s="20"/>
      <c r="T322" s="20"/>
      <c r="U322" s="20"/>
      <c r="V322" s="20"/>
      <c r="W322" s="20"/>
      <c r="X322" s="20"/>
      <c r="Y322" s="20"/>
      <c r="Z322" s="20"/>
      <c r="AA322" s="20"/>
      <c r="AB322" s="20"/>
      <c r="AC322" s="20"/>
      <c r="AD322" s="20"/>
      <c r="AE322" s="20"/>
      <c r="AF322" s="20"/>
      <c r="AG322" s="20"/>
      <c r="AH322" s="20"/>
      <c r="AI322" s="20"/>
      <c r="AJ322" s="20"/>
      <c r="AK322" s="20"/>
      <c r="AL322" s="20"/>
      <c r="AM322" s="20"/>
      <c r="AN322" s="20"/>
      <c r="AO322" s="20"/>
      <c r="AP322" s="20"/>
      <c r="AQ322" s="20"/>
      <c r="AR322" s="20"/>
      <c r="AS322" s="20"/>
      <c r="AT322" s="20"/>
      <c r="AU322" s="20"/>
      <c r="AV322" s="20"/>
      <c r="AW322" s="20"/>
      <c r="AX322" s="20"/>
      <c r="AY322" s="20"/>
      <c r="AZ322" s="20"/>
      <c r="BA322" s="20"/>
      <c r="BB322" s="20"/>
      <c r="BC322" s="20"/>
      <c r="BD322" s="20"/>
      <c r="BE322" s="20"/>
      <c r="BF322" s="20"/>
      <c r="BG322" s="20"/>
      <c r="BH322" s="20"/>
      <c r="BI322" s="20"/>
      <c r="BJ322" s="20"/>
      <c r="BK322" s="20"/>
      <c r="BL322" s="20"/>
      <c r="BM322" s="20"/>
      <c r="BN322" s="20"/>
      <c r="BO322" s="20"/>
      <c r="BP322" s="20"/>
      <c r="BQ322" s="20"/>
      <c r="BR322" s="20"/>
      <c r="BS322" s="20"/>
      <c r="BT322" s="20"/>
      <c r="BU322" s="20"/>
      <c r="BV322" s="20"/>
      <c r="BW322" s="20"/>
      <c r="BX322" s="20"/>
      <c r="BY322" s="20"/>
      <c r="BZ322" s="20"/>
      <c r="CA322" s="20"/>
      <c r="CB322" s="20"/>
      <c r="CC322" s="20"/>
      <c r="CD322" s="20"/>
      <c r="CE322" s="20"/>
      <c r="CF322" s="20"/>
      <c r="CG322" s="20"/>
      <c r="CH322" s="20"/>
      <c r="CI322" s="20"/>
      <c r="CJ322" s="20"/>
      <c r="CK322" s="20"/>
      <c r="CL322" s="20"/>
      <c r="CM322" s="20"/>
      <c r="CN322" s="20"/>
      <c r="CO322" s="20"/>
      <c r="CP322" s="20"/>
      <c r="CQ322" s="20"/>
      <c r="CR322" s="20"/>
      <c r="CS322" s="20"/>
      <c r="CT322" s="20"/>
      <c r="CU322" s="20"/>
      <c r="CV322" s="20"/>
      <c r="CW322" s="20"/>
      <c r="CX322" s="20"/>
      <c r="CY322" s="20"/>
      <c r="CZ322" s="20"/>
      <c r="DA322" s="20"/>
      <c r="DB322" s="20"/>
      <c r="DC322" s="20"/>
      <c r="DD322" s="20"/>
      <c r="DE322" s="20"/>
      <c r="DF322" s="20"/>
      <c r="DG322" s="20"/>
      <c r="DH322" s="20"/>
      <c r="DI322" s="20"/>
      <c r="DJ322" s="20"/>
      <c r="DK322" s="20"/>
      <c r="DL322" s="20"/>
      <c r="DM322" s="20"/>
      <c r="DN322" s="20"/>
      <c r="DO322" s="20"/>
      <c r="DP322" s="20"/>
      <c r="DQ322" s="20"/>
      <c r="DR322" s="20"/>
      <c r="DS322" s="20"/>
      <c r="DT322" s="20"/>
      <c r="DU322" s="20"/>
      <c r="DV322" s="20"/>
      <c r="DW322" s="20"/>
      <c r="DX322" s="20"/>
      <c r="DY322" s="20"/>
      <c r="DZ322" s="20"/>
      <c r="EA322" s="20"/>
      <c r="EB322" s="20"/>
      <c r="EC322" s="20"/>
      <c r="ED322" s="20"/>
      <c r="EE322" s="20"/>
      <c r="EF322" s="20"/>
      <c r="EG322" s="20"/>
      <c r="EH322" s="20"/>
      <c r="EI322" s="20"/>
      <c r="EJ322" s="20"/>
      <c r="EK322" s="20"/>
      <c r="EL322" s="20"/>
      <c r="EM322" s="20"/>
      <c r="EN322" s="20"/>
      <c r="EO322" s="20"/>
      <c r="EP322" s="20"/>
      <c r="EQ322" s="20"/>
      <c r="ER322" s="20"/>
      <c r="ES322" s="20"/>
      <c r="ET322" s="20"/>
      <c r="EU322" s="20"/>
      <c r="EV322" s="20"/>
      <c r="EW322" s="20"/>
      <c r="EX322" s="20"/>
      <c r="EY322" s="20"/>
      <c r="EZ322" s="20"/>
      <c r="FA322" s="20"/>
      <c r="FB322" s="20"/>
      <c r="FC322" s="20"/>
      <c r="FD322" s="20"/>
      <c r="FE322" s="20"/>
      <c r="FF322" s="20"/>
      <c r="FG322" s="20"/>
      <c r="FH322" s="20"/>
      <c r="FI322" s="20"/>
      <c r="FJ322" s="20"/>
      <c r="FK322" s="20"/>
      <c r="FL322" s="20"/>
      <c r="FM322" s="20"/>
      <c r="FN322" s="20"/>
      <c r="FO322" s="20"/>
      <c r="FP322" s="20"/>
      <c r="FQ322" s="20"/>
      <c r="FR322" s="20"/>
      <c r="FS322" s="20"/>
      <c r="FT322" s="20"/>
      <c r="FU322" s="20"/>
      <c r="FV322" s="20"/>
      <c r="FW322" s="20"/>
      <c r="FX322" s="20"/>
      <c r="FY322" s="20"/>
      <c r="FZ322" s="20"/>
      <c r="GA322" s="20"/>
      <c r="GB322" s="20"/>
      <c r="GC322" s="20"/>
      <c r="GD322" s="20"/>
      <c r="GE322" s="20"/>
      <c r="GF322" s="20"/>
      <c r="GG322" s="20"/>
      <c r="GH322" s="20"/>
      <c r="GI322" s="20"/>
      <c r="GJ322" s="20"/>
      <c r="GK322" s="20"/>
      <c r="GL322" s="20"/>
      <c r="GM322" s="20"/>
      <c r="GN322" s="20"/>
      <c r="GO322" s="20"/>
      <c r="GP322" s="20"/>
      <c r="GQ322" s="20"/>
      <c r="GR322" s="20"/>
      <c r="GS322" s="20"/>
      <c r="GT322" s="20"/>
      <c r="GU322" s="20"/>
      <c r="GV322" s="20"/>
      <c r="GW322" s="20"/>
      <c r="GX322" s="20"/>
      <c r="GY322" s="20"/>
      <c r="GZ322" s="20"/>
      <c r="HA322" s="20"/>
      <c r="HB322" s="20"/>
      <c r="HC322" s="20"/>
      <c r="HD322" s="20"/>
      <c r="HE322" s="20"/>
      <c r="HF322" s="20"/>
      <c r="HG322" s="20"/>
      <c r="HH322" s="20"/>
      <c r="HI322" s="20"/>
      <c r="HJ322" s="20"/>
      <c r="HK322" s="20"/>
      <c r="HL322" s="20"/>
      <c r="HM322" s="20"/>
      <c r="HN322" s="20"/>
      <c r="HO322" s="20"/>
      <c r="HP322" s="20"/>
      <c r="HQ322" s="20"/>
      <c r="HR322" s="20"/>
      <c r="HS322" s="20"/>
      <c r="HT322" s="20"/>
      <c r="HU322" s="20"/>
      <c r="HV322" s="20"/>
      <c r="HW322" s="20"/>
      <c r="HX322" s="20"/>
      <c r="HY322" s="20"/>
      <c r="HZ322" s="20"/>
      <c r="IA322" s="20"/>
      <c r="IB322" s="20"/>
      <c r="IC322" s="20"/>
      <c r="ID322" s="20"/>
      <c r="IE322" s="20"/>
      <c r="IF322" s="20"/>
      <c r="IG322" s="20"/>
      <c r="IH322" s="20"/>
      <c r="II322" s="20"/>
      <c r="IJ322" s="20"/>
    </row>
    <row r="323" spans="1:244" ht="50.45" customHeight="1" x14ac:dyDescent="0.25">
      <c r="A323" s="35" t="s">
        <v>30</v>
      </c>
      <c r="B323" s="15" t="s">
        <v>631</v>
      </c>
      <c r="C323" s="15" t="s">
        <v>19</v>
      </c>
      <c r="D323" s="15" t="s">
        <v>8</v>
      </c>
      <c r="E323" s="18">
        <f t="shared" si="54"/>
        <v>55479.199999999997</v>
      </c>
      <c r="F323" s="61">
        <v>7947</v>
      </c>
      <c r="G323" s="61">
        <v>47532.2</v>
      </c>
      <c r="H323" s="61">
        <f t="shared" si="55"/>
        <v>41142.300000000003</v>
      </c>
      <c r="I323" s="61">
        <v>7185</v>
      </c>
      <c r="J323" s="61">
        <v>33957.300000000003</v>
      </c>
      <c r="K323" s="8"/>
      <c r="L323" s="8"/>
      <c r="M323" s="8"/>
      <c r="N323" s="8"/>
      <c r="O323" s="8"/>
      <c r="P323" s="8"/>
      <c r="Q323" s="8"/>
      <c r="R323" s="8"/>
      <c r="S323" s="8"/>
      <c r="T323" s="8"/>
      <c r="U323" s="8"/>
      <c r="V323" s="8"/>
      <c r="W323" s="8"/>
      <c r="X323" s="8"/>
      <c r="Y323" s="8"/>
      <c r="Z323" s="8"/>
      <c r="AA323" s="8"/>
      <c r="AB323" s="8"/>
      <c r="AC323" s="8"/>
      <c r="AD323" s="8"/>
      <c r="AE323" s="8"/>
      <c r="AF323" s="8"/>
      <c r="AG323" s="8"/>
      <c r="AH323" s="8"/>
      <c r="AI323" s="8"/>
      <c r="AJ323" s="8"/>
      <c r="AK323" s="8"/>
      <c r="AL323" s="8"/>
      <c r="AM323" s="8"/>
      <c r="AN323" s="8"/>
      <c r="AO323" s="8"/>
      <c r="AP323" s="8"/>
      <c r="AQ323" s="8"/>
      <c r="AR323" s="8"/>
      <c r="AS323" s="8"/>
      <c r="AT323" s="8"/>
      <c r="AU323" s="8"/>
      <c r="AV323" s="8"/>
      <c r="AW323" s="8"/>
      <c r="AX323" s="8"/>
      <c r="AY323" s="8"/>
      <c r="AZ323" s="8"/>
      <c r="BA323" s="8"/>
      <c r="BB323" s="8"/>
      <c r="BC323" s="8"/>
      <c r="BD323" s="8"/>
      <c r="BE323" s="8"/>
      <c r="BF323" s="8"/>
      <c r="BG323" s="8"/>
      <c r="BH323" s="8"/>
      <c r="BI323" s="8"/>
      <c r="BJ323" s="8"/>
      <c r="BK323" s="8"/>
      <c r="BL323" s="8"/>
      <c r="BM323" s="8"/>
      <c r="BN323" s="8"/>
      <c r="BO323" s="8"/>
      <c r="BP323" s="8"/>
      <c r="BQ323" s="8"/>
      <c r="BR323" s="8"/>
      <c r="BS323" s="8"/>
      <c r="BT323" s="8"/>
      <c r="BU323" s="8"/>
      <c r="BV323" s="8"/>
      <c r="BW323" s="8"/>
      <c r="BX323" s="8"/>
      <c r="BY323" s="8"/>
      <c r="BZ323" s="8"/>
      <c r="CA323" s="8"/>
      <c r="CB323" s="8"/>
      <c r="CC323" s="8"/>
      <c r="CD323" s="8"/>
      <c r="CE323" s="8"/>
      <c r="CF323" s="8"/>
      <c r="CG323" s="8"/>
      <c r="CH323" s="8"/>
      <c r="CI323" s="8"/>
      <c r="CJ323" s="8"/>
      <c r="CK323" s="8"/>
      <c r="CL323" s="8"/>
      <c r="CM323" s="8"/>
      <c r="CN323" s="8"/>
      <c r="CO323" s="8"/>
      <c r="CP323" s="8"/>
      <c r="CQ323" s="8"/>
      <c r="CR323" s="8"/>
      <c r="CS323" s="8"/>
      <c r="CT323" s="8"/>
      <c r="CU323" s="8"/>
      <c r="CV323" s="8"/>
      <c r="CW323" s="8"/>
      <c r="CX323" s="8"/>
      <c r="CY323" s="8"/>
      <c r="CZ323" s="8"/>
      <c r="DA323" s="8"/>
      <c r="DB323" s="8"/>
      <c r="DC323" s="8"/>
      <c r="DD323" s="8"/>
      <c r="DE323" s="8"/>
      <c r="DF323" s="8"/>
      <c r="DG323" s="8"/>
      <c r="DH323" s="8"/>
      <c r="DI323" s="8"/>
      <c r="DJ323" s="8"/>
      <c r="DK323" s="8"/>
      <c r="DL323" s="8"/>
      <c r="DM323" s="8"/>
      <c r="DN323" s="8"/>
      <c r="DO323" s="8"/>
      <c r="DP323" s="8"/>
      <c r="DQ323" s="8"/>
      <c r="DR323" s="8"/>
      <c r="DS323" s="8"/>
      <c r="DT323" s="8"/>
      <c r="DU323" s="8"/>
      <c r="DV323" s="8"/>
      <c r="DW323" s="8"/>
      <c r="DX323" s="8"/>
      <c r="DY323" s="8"/>
      <c r="DZ323" s="8"/>
      <c r="EA323" s="8"/>
      <c r="EB323" s="8"/>
      <c r="EC323" s="8"/>
      <c r="ED323" s="8"/>
      <c r="EE323" s="8"/>
      <c r="EF323" s="8"/>
      <c r="EG323" s="8"/>
      <c r="EH323" s="8"/>
      <c r="EI323" s="8"/>
      <c r="EJ323" s="8"/>
      <c r="EK323" s="8"/>
      <c r="EL323" s="8"/>
      <c r="EM323" s="8"/>
      <c r="EN323" s="8"/>
      <c r="EO323" s="8"/>
      <c r="EP323" s="8"/>
      <c r="EQ323" s="8"/>
      <c r="ER323" s="8"/>
      <c r="ES323" s="8"/>
      <c r="ET323" s="8"/>
      <c r="EU323" s="8"/>
      <c r="EV323" s="8"/>
      <c r="EW323" s="8"/>
      <c r="EX323" s="8"/>
      <c r="EY323" s="8"/>
      <c r="EZ323" s="8"/>
      <c r="FA323" s="8"/>
      <c r="FB323" s="8"/>
      <c r="FC323" s="8"/>
      <c r="FD323" s="8"/>
      <c r="FE323" s="8"/>
      <c r="FF323" s="8"/>
      <c r="FG323" s="8"/>
      <c r="FH323" s="8"/>
      <c r="FI323" s="8"/>
      <c r="FJ323" s="8"/>
      <c r="FK323" s="8"/>
      <c r="FL323" s="8"/>
      <c r="FM323" s="8"/>
      <c r="FN323" s="8"/>
      <c r="FO323" s="8"/>
      <c r="FP323" s="8"/>
      <c r="FQ323" s="8"/>
      <c r="FR323" s="8"/>
      <c r="FS323" s="8"/>
      <c r="FT323" s="8"/>
      <c r="FU323" s="8"/>
      <c r="FV323" s="8"/>
      <c r="FW323" s="8"/>
      <c r="FX323" s="8"/>
      <c r="FY323" s="8"/>
      <c r="FZ323" s="8"/>
      <c r="GA323" s="8"/>
      <c r="GB323" s="8"/>
      <c r="GC323" s="8"/>
      <c r="GD323" s="8"/>
      <c r="GE323" s="8"/>
      <c r="GF323" s="8"/>
      <c r="GG323" s="8"/>
      <c r="GH323" s="8"/>
      <c r="GI323" s="8"/>
      <c r="GJ323" s="8"/>
      <c r="GK323" s="8"/>
      <c r="GL323" s="8"/>
      <c r="GM323" s="8"/>
      <c r="GN323" s="8"/>
      <c r="GO323" s="8"/>
      <c r="GP323" s="8"/>
      <c r="GQ323" s="8"/>
      <c r="GR323" s="8"/>
      <c r="GS323" s="8"/>
      <c r="GT323" s="8"/>
      <c r="GU323" s="8"/>
      <c r="GV323" s="8"/>
      <c r="GW323" s="8"/>
      <c r="GX323" s="8"/>
      <c r="GY323" s="8"/>
      <c r="GZ323" s="8"/>
      <c r="HA323" s="8"/>
      <c r="HB323" s="8"/>
      <c r="HC323" s="8"/>
      <c r="HD323" s="8"/>
      <c r="HE323" s="8"/>
      <c r="HF323" s="8"/>
      <c r="HG323" s="8"/>
      <c r="HH323" s="8"/>
      <c r="HI323" s="8"/>
      <c r="HJ323" s="8"/>
      <c r="HK323" s="8"/>
      <c r="HL323" s="8"/>
      <c r="HM323" s="8"/>
      <c r="HN323" s="8"/>
      <c r="HO323" s="8"/>
      <c r="HP323" s="8"/>
      <c r="HQ323" s="8"/>
      <c r="HR323" s="8"/>
      <c r="HS323" s="8"/>
      <c r="HT323" s="8"/>
      <c r="HU323" s="8"/>
      <c r="HV323" s="8"/>
      <c r="HW323" s="8"/>
      <c r="HX323" s="8"/>
      <c r="HY323" s="8"/>
      <c r="HZ323" s="8"/>
      <c r="IA323" s="8"/>
      <c r="IB323" s="8"/>
      <c r="IC323" s="8"/>
      <c r="ID323" s="8"/>
      <c r="IE323" s="8"/>
      <c r="IF323" s="8"/>
      <c r="IG323" s="8"/>
      <c r="IH323" s="8"/>
      <c r="II323" s="8"/>
      <c r="IJ323" s="8"/>
    </row>
    <row r="324" spans="1:244" ht="276" customHeight="1" x14ac:dyDescent="0.25">
      <c r="A324" s="37" t="s">
        <v>903</v>
      </c>
      <c r="B324" s="11" t="s">
        <v>809</v>
      </c>
      <c r="C324" s="15"/>
      <c r="D324" s="15"/>
      <c r="E324" s="16">
        <f t="shared" si="54"/>
        <v>23734</v>
      </c>
      <c r="F324" s="17">
        <f>F325+F327+F329+F331</f>
        <v>1407.6</v>
      </c>
      <c r="G324" s="17">
        <f>G325+G327+G329+G331</f>
        <v>22326.400000000001</v>
      </c>
      <c r="H324" s="16">
        <f t="shared" ref="H324:H332" si="56">I324+J324</f>
        <v>25245</v>
      </c>
      <c r="I324" s="17">
        <f>I325+I327+I329+I331</f>
        <v>1614.6</v>
      </c>
      <c r="J324" s="17">
        <f>J325+J327+J329+J331</f>
        <v>23630.400000000001</v>
      </c>
      <c r="K324" s="8"/>
      <c r="L324" s="8"/>
      <c r="M324" s="8"/>
      <c r="N324" s="8"/>
      <c r="O324" s="8"/>
      <c r="P324" s="8"/>
      <c r="Q324" s="8"/>
      <c r="R324" s="8"/>
      <c r="S324" s="8"/>
      <c r="T324" s="8"/>
      <c r="U324" s="8"/>
      <c r="V324" s="8"/>
      <c r="W324" s="8"/>
      <c r="X324" s="8"/>
      <c r="Y324" s="8"/>
      <c r="Z324" s="8"/>
      <c r="AA324" s="8"/>
      <c r="AB324" s="8"/>
      <c r="AC324" s="8"/>
      <c r="AD324" s="8"/>
      <c r="AE324" s="8"/>
      <c r="AF324" s="8"/>
      <c r="AG324" s="8"/>
      <c r="AH324" s="8"/>
      <c r="AI324" s="8"/>
      <c r="AJ324" s="8"/>
      <c r="AK324" s="8"/>
      <c r="AL324" s="8"/>
      <c r="AM324" s="8"/>
      <c r="AN324" s="8"/>
      <c r="AO324" s="8"/>
      <c r="AP324" s="8"/>
      <c r="AQ324" s="8"/>
      <c r="AR324" s="8"/>
      <c r="AS324" s="8"/>
      <c r="AT324" s="8"/>
      <c r="AU324" s="8"/>
      <c r="AV324" s="8"/>
      <c r="AW324" s="8"/>
      <c r="AX324" s="8"/>
      <c r="AY324" s="8"/>
      <c r="AZ324" s="8"/>
      <c r="BA324" s="8"/>
      <c r="BB324" s="8"/>
      <c r="BC324" s="8"/>
      <c r="BD324" s="8"/>
      <c r="BE324" s="8"/>
      <c r="BF324" s="8"/>
      <c r="BG324" s="8"/>
      <c r="BH324" s="8"/>
      <c r="BI324" s="8"/>
      <c r="BJ324" s="8"/>
      <c r="BK324" s="8"/>
      <c r="BL324" s="8"/>
      <c r="BM324" s="8"/>
      <c r="BN324" s="8"/>
      <c r="BO324" s="8"/>
      <c r="BP324" s="8"/>
      <c r="BQ324" s="8"/>
      <c r="BR324" s="8"/>
      <c r="BS324" s="8"/>
      <c r="BT324" s="8"/>
      <c r="BU324" s="8"/>
      <c r="BV324" s="8"/>
      <c r="BW324" s="8"/>
      <c r="BX324" s="8"/>
      <c r="BY324" s="8"/>
      <c r="BZ324" s="8"/>
      <c r="CA324" s="8"/>
      <c r="CB324" s="8"/>
      <c r="CC324" s="8"/>
      <c r="CD324" s="8"/>
      <c r="CE324" s="8"/>
      <c r="CF324" s="8"/>
      <c r="CG324" s="8"/>
      <c r="CH324" s="8"/>
      <c r="CI324" s="8"/>
      <c r="CJ324" s="8"/>
      <c r="CK324" s="8"/>
      <c r="CL324" s="8"/>
      <c r="CM324" s="8"/>
      <c r="CN324" s="8"/>
      <c r="CO324" s="8"/>
      <c r="CP324" s="8"/>
      <c r="CQ324" s="8"/>
      <c r="CR324" s="8"/>
      <c r="CS324" s="8"/>
      <c r="CT324" s="8"/>
      <c r="CU324" s="8"/>
      <c r="CV324" s="8"/>
      <c r="CW324" s="8"/>
      <c r="CX324" s="8"/>
      <c r="CY324" s="8"/>
      <c r="CZ324" s="8"/>
      <c r="DA324" s="8"/>
      <c r="DB324" s="8"/>
      <c r="DC324" s="8"/>
      <c r="DD324" s="8"/>
      <c r="DE324" s="8"/>
      <c r="DF324" s="8"/>
      <c r="DG324" s="8"/>
      <c r="DH324" s="8"/>
      <c r="DI324" s="8"/>
      <c r="DJ324" s="8"/>
      <c r="DK324" s="8"/>
      <c r="DL324" s="8"/>
      <c r="DM324" s="8"/>
      <c r="DN324" s="8"/>
      <c r="DO324" s="8"/>
      <c r="DP324" s="8"/>
      <c r="DQ324" s="8"/>
      <c r="DR324" s="8"/>
      <c r="DS324" s="8"/>
      <c r="DT324" s="8"/>
      <c r="DU324" s="8"/>
      <c r="DV324" s="8"/>
      <c r="DW324" s="8"/>
      <c r="DX324" s="8"/>
      <c r="DY324" s="8"/>
      <c r="DZ324" s="8"/>
      <c r="EA324" s="8"/>
      <c r="EB324" s="8"/>
      <c r="EC324" s="8"/>
      <c r="ED324" s="8"/>
      <c r="EE324" s="8"/>
      <c r="EF324" s="8"/>
      <c r="EG324" s="8"/>
      <c r="EH324" s="8"/>
      <c r="EI324" s="8"/>
      <c r="EJ324" s="8"/>
      <c r="EK324" s="8"/>
      <c r="EL324" s="8"/>
      <c r="EM324" s="8"/>
      <c r="EN324" s="8"/>
      <c r="EO324" s="8"/>
      <c r="EP324" s="8"/>
      <c r="EQ324" s="8"/>
      <c r="ER324" s="8"/>
      <c r="ES324" s="8"/>
      <c r="ET324" s="8"/>
      <c r="EU324" s="8"/>
      <c r="EV324" s="8"/>
      <c r="EW324" s="8"/>
      <c r="EX324" s="8"/>
      <c r="EY324" s="8"/>
      <c r="EZ324" s="8"/>
      <c r="FA324" s="8"/>
      <c r="FB324" s="8"/>
      <c r="FC324" s="8"/>
      <c r="FD324" s="8"/>
      <c r="FE324" s="8"/>
      <c r="FF324" s="8"/>
      <c r="FG324" s="8"/>
      <c r="FH324" s="8"/>
      <c r="FI324" s="8"/>
      <c r="FJ324" s="8"/>
      <c r="FK324" s="8"/>
      <c r="FL324" s="8"/>
      <c r="FM324" s="8"/>
      <c r="FN324" s="8"/>
      <c r="FO324" s="8"/>
      <c r="FP324" s="8"/>
      <c r="FQ324" s="8"/>
      <c r="FR324" s="8"/>
      <c r="FS324" s="8"/>
      <c r="FT324" s="8"/>
      <c r="FU324" s="8"/>
      <c r="FV324" s="8"/>
      <c r="FW324" s="8"/>
      <c r="FX324" s="8"/>
      <c r="FY324" s="8"/>
      <c r="FZ324" s="8"/>
      <c r="GA324" s="8"/>
      <c r="GB324" s="8"/>
      <c r="GC324" s="8"/>
      <c r="GD324" s="8"/>
      <c r="GE324" s="8"/>
      <c r="GF324" s="8"/>
      <c r="GG324" s="8"/>
      <c r="GH324" s="8"/>
      <c r="GI324" s="8"/>
      <c r="GJ324" s="8"/>
      <c r="GK324" s="8"/>
      <c r="GL324" s="8"/>
      <c r="GM324" s="8"/>
      <c r="GN324" s="8"/>
      <c r="GO324" s="8"/>
      <c r="GP324" s="8"/>
      <c r="GQ324" s="8"/>
      <c r="GR324" s="8"/>
      <c r="GS324" s="8"/>
      <c r="GT324" s="8"/>
      <c r="GU324" s="8"/>
      <c r="GV324" s="8"/>
      <c r="GW324" s="8"/>
      <c r="GX324" s="8"/>
      <c r="GY324" s="8"/>
      <c r="GZ324" s="8"/>
      <c r="HA324" s="8"/>
      <c r="HB324" s="8"/>
      <c r="HC324" s="8"/>
      <c r="HD324" s="8"/>
      <c r="HE324" s="8"/>
      <c r="HF324" s="8"/>
      <c r="HG324" s="8"/>
      <c r="HH324" s="8"/>
      <c r="HI324" s="8"/>
      <c r="HJ324" s="8"/>
      <c r="HK324" s="8"/>
      <c r="HL324" s="8"/>
      <c r="HM324" s="8"/>
      <c r="HN324" s="8"/>
      <c r="HO324" s="8"/>
      <c r="HP324" s="8"/>
      <c r="HQ324" s="8"/>
      <c r="HR324" s="8"/>
      <c r="HS324" s="8"/>
      <c r="HT324" s="8"/>
      <c r="HU324" s="8"/>
      <c r="HV324" s="8"/>
      <c r="HW324" s="8"/>
      <c r="HX324" s="8"/>
      <c r="HY324" s="8"/>
      <c r="HZ324" s="8"/>
      <c r="IA324" s="8"/>
      <c r="IB324" s="8"/>
      <c r="IC324" s="8"/>
      <c r="ID324" s="8"/>
      <c r="IE324" s="8"/>
      <c r="IF324" s="8"/>
      <c r="IG324" s="8"/>
      <c r="IH324" s="8"/>
      <c r="II324" s="8"/>
      <c r="IJ324" s="8"/>
    </row>
    <row r="325" spans="1:244" ht="137.25" customHeight="1" x14ac:dyDescent="0.25">
      <c r="A325" s="35" t="s">
        <v>820</v>
      </c>
      <c r="B325" s="15" t="s">
        <v>810</v>
      </c>
      <c r="C325" s="15"/>
      <c r="D325" s="15"/>
      <c r="E325" s="18">
        <f t="shared" si="54"/>
        <v>1931.6</v>
      </c>
      <c r="F325" s="19">
        <f>F326</f>
        <v>0</v>
      </c>
      <c r="G325" s="19">
        <f>G326</f>
        <v>1931.6</v>
      </c>
      <c r="H325" s="18">
        <f t="shared" si="56"/>
        <v>4044</v>
      </c>
      <c r="I325" s="19">
        <f>I326</f>
        <v>0</v>
      </c>
      <c r="J325" s="19">
        <f>J326</f>
        <v>4044</v>
      </c>
      <c r="K325" s="8"/>
      <c r="L325" s="8"/>
      <c r="M325" s="8"/>
      <c r="N325" s="8"/>
      <c r="O325" s="8"/>
      <c r="P325" s="8"/>
      <c r="Q325" s="8"/>
      <c r="R325" s="8"/>
      <c r="S325" s="8"/>
      <c r="T325" s="8"/>
      <c r="U325" s="8"/>
      <c r="V325" s="8"/>
      <c r="W325" s="8"/>
      <c r="X325" s="8"/>
      <c r="Y325" s="8"/>
      <c r="Z325" s="8"/>
      <c r="AA325" s="8"/>
      <c r="AB325" s="8"/>
      <c r="AC325" s="8"/>
      <c r="AD325" s="8"/>
      <c r="AE325" s="8"/>
      <c r="AF325" s="8"/>
      <c r="AG325" s="8"/>
      <c r="AH325" s="8"/>
      <c r="AI325" s="8"/>
      <c r="AJ325" s="8"/>
      <c r="AK325" s="8"/>
      <c r="AL325" s="8"/>
      <c r="AM325" s="8"/>
      <c r="AN325" s="8"/>
      <c r="AO325" s="8"/>
      <c r="AP325" s="8"/>
      <c r="AQ325" s="8"/>
      <c r="AR325" s="8"/>
      <c r="AS325" s="8"/>
      <c r="AT325" s="8"/>
      <c r="AU325" s="8"/>
      <c r="AV325" s="8"/>
      <c r="AW325" s="8"/>
      <c r="AX325" s="8"/>
      <c r="AY325" s="8"/>
      <c r="AZ325" s="8"/>
      <c r="BA325" s="8"/>
      <c r="BB325" s="8"/>
      <c r="BC325" s="8"/>
      <c r="BD325" s="8"/>
      <c r="BE325" s="8"/>
      <c r="BF325" s="8"/>
      <c r="BG325" s="8"/>
      <c r="BH325" s="8"/>
      <c r="BI325" s="8"/>
      <c r="BJ325" s="8"/>
      <c r="BK325" s="8"/>
      <c r="BL325" s="8"/>
      <c r="BM325" s="8"/>
      <c r="BN325" s="8"/>
      <c r="BO325" s="8"/>
      <c r="BP325" s="8"/>
      <c r="BQ325" s="8"/>
      <c r="BR325" s="8"/>
      <c r="BS325" s="8"/>
      <c r="BT325" s="8"/>
      <c r="BU325" s="8"/>
      <c r="BV325" s="8"/>
      <c r="BW325" s="8"/>
      <c r="BX325" s="8"/>
      <c r="BY325" s="8"/>
      <c r="BZ325" s="8"/>
      <c r="CA325" s="8"/>
      <c r="CB325" s="8"/>
      <c r="CC325" s="8"/>
      <c r="CD325" s="8"/>
      <c r="CE325" s="8"/>
      <c r="CF325" s="8"/>
      <c r="CG325" s="8"/>
      <c r="CH325" s="8"/>
      <c r="CI325" s="8"/>
      <c r="CJ325" s="8"/>
      <c r="CK325" s="8"/>
      <c r="CL325" s="8"/>
      <c r="CM325" s="8"/>
      <c r="CN325" s="8"/>
      <c r="CO325" s="8"/>
      <c r="CP325" s="8"/>
      <c r="CQ325" s="8"/>
      <c r="CR325" s="8"/>
      <c r="CS325" s="8"/>
      <c r="CT325" s="8"/>
      <c r="CU325" s="8"/>
      <c r="CV325" s="8"/>
      <c r="CW325" s="8"/>
      <c r="CX325" s="8"/>
      <c r="CY325" s="8"/>
      <c r="CZ325" s="8"/>
      <c r="DA325" s="8"/>
      <c r="DB325" s="8"/>
      <c r="DC325" s="8"/>
      <c r="DD325" s="8"/>
      <c r="DE325" s="8"/>
      <c r="DF325" s="8"/>
      <c r="DG325" s="8"/>
      <c r="DH325" s="8"/>
      <c r="DI325" s="8"/>
      <c r="DJ325" s="8"/>
      <c r="DK325" s="8"/>
      <c r="DL325" s="8"/>
      <c r="DM325" s="8"/>
      <c r="DN325" s="8"/>
      <c r="DO325" s="8"/>
      <c r="DP325" s="8"/>
      <c r="DQ325" s="8"/>
      <c r="DR325" s="8"/>
      <c r="DS325" s="8"/>
      <c r="DT325" s="8"/>
      <c r="DU325" s="8"/>
      <c r="DV325" s="8"/>
      <c r="DW325" s="8"/>
      <c r="DX325" s="8"/>
      <c r="DY325" s="8"/>
      <c r="DZ325" s="8"/>
      <c r="EA325" s="8"/>
      <c r="EB325" s="8"/>
      <c r="EC325" s="8"/>
      <c r="ED325" s="8"/>
      <c r="EE325" s="8"/>
      <c r="EF325" s="8"/>
      <c r="EG325" s="8"/>
      <c r="EH325" s="8"/>
      <c r="EI325" s="8"/>
      <c r="EJ325" s="8"/>
      <c r="EK325" s="8"/>
      <c r="EL325" s="8"/>
      <c r="EM325" s="8"/>
      <c r="EN325" s="8"/>
      <c r="EO325" s="8"/>
      <c r="EP325" s="8"/>
      <c r="EQ325" s="8"/>
      <c r="ER325" s="8"/>
      <c r="ES325" s="8"/>
      <c r="ET325" s="8"/>
      <c r="EU325" s="8"/>
      <c r="EV325" s="8"/>
      <c r="EW325" s="8"/>
      <c r="EX325" s="8"/>
      <c r="EY325" s="8"/>
      <c r="EZ325" s="8"/>
      <c r="FA325" s="8"/>
      <c r="FB325" s="8"/>
      <c r="FC325" s="8"/>
      <c r="FD325" s="8"/>
      <c r="FE325" s="8"/>
      <c r="FF325" s="8"/>
      <c r="FG325" s="8"/>
      <c r="FH325" s="8"/>
      <c r="FI325" s="8"/>
      <c r="FJ325" s="8"/>
      <c r="FK325" s="8"/>
      <c r="FL325" s="8"/>
      <c r="FM325" s="8"/>
      <c r="FN325" s="8"/>
      <c r="FO325" s="8"/>
      <c r="FP325" s="8"/>
      <c r="FQ325" s="8"/>
      <c r="FR325" s="8"/>
      <c r="FS325" s="8"/>
      <c r="FT325" s="8"/>
      <c r="FU325" s="8"/>
      <c r="FV325" s="8"/>
      <c r="FW325" s="8"/>
      <c r="FX325" s="8"/>
      <c r="FY325" s="8"/>
      <c r="FZ325" s="8"/>
      <c r="GA325" s="8"/>
      <c r="GB325" s="8"/>
      <c r="GC325" s="8"/>
      <c r="GD325" s="8"/>
      <c r="GE325" s="8"/>
      <c r="GF325" s="8"/>
      <c r="GG325" s="8"/>
      <c r="GH325" s="8"/>
      <c r="GI325" s="8"/>
      <c r="GJ325" s="8"/>
      <c r="GK325" s="8"/>
      <c r="GL325" s="8"/>
      <c r="GM325" s="8"/>
      <c r="GN325" s="8"/>
      <c r="GO325" s="8"/>
      <c r="GP325" s="8"/>
      <c r="GQ325" s="8"/>
      <c r="GR325" s="8"/>
      <c r="GS325" s="8"/>
      <c r="GT325" s="8"/>
      <c r="GU325" s="8"/>
      <c r="GV325" s="8"/>
      <c r="GW325" s="8"/>
      <c r="GX325" s="8"/>
      <c r="GY325" s="8"/>
      <c r="GZ325" s="8"/>
      <c r="HA325" s="8"/>
      <c r="HB325" s="8"/>
      <c r="HC325" s="8"/>
      <c r="HD325" s="8"/>
      <c r="HE325" s="8"/>
      <c r="HF325" s="8"/>
      <c r="HG325" s="8"/>
      <c r="HH325" s="8"/>
      <c r="HI325" s="8"/>
      <c r="HJ325" s="8"/>
      <c r="HK325" s="8"/>
      <c r="HL325" s="8"/>
      <c r="HM325" s="8"/>
      <c r="HN325" s="8"/>
      <c r="HO325" s="8"/>
      <c r="HP325" s="8"/>
      <c r="HQ325" s="8"/>
      <c r="HR325" s="8"/>
      <c r="HS325" s="8"/>
      <c r="HT325" s="8"/>
      <c r="HU325" s="8"/>
      <c r="HV325" s="8"/>
      <c r="HW325" s="8"/>
      <c r="HX325" s="8"/>
      <c r="HY325" s="8"/>
      <c r="HZ325" s="8"/>
      <c r="IA325" s="8"/>
      <c r="IB325" s="8"/>
      <c r="IC325" s="8"/>
      <c r="ID325" s="8"/>
      <c r="IE325" s="8"/>
      <c r="IF325" s="8"/>
      <c r="IG325" s="8"/>
      <c r="IH325" s="8"/>
      <c r="II325" s="8"/>
      <c r="IJ325" s="8"/>
    </row>
    <row r="326" spans="1:244" ht="51.75" customHeight="1" x14ac:dyDescent="0.25">
      <c r="A326" s="35" t="s">
        <v>30</v>
      </c>
      <c r="B326" s="15" t="s">
        <v>810</v>
      </c>
      <c r="C326" s="15" t="s">
        <v>19</v>
      </c>
      <c r="D326" s="15" t="s">
        <v>11</v>
      </c>
      <c r="E326" s="18">
        <f t="shared" si="54"/>
        <v>1931.6</v>
      </c>
      <c r="F326" s="18"/>
      <c r="G326" s="61">
        <v>1931.6</v>
      </c>
      <c r="H326" s="61">
        <f t="shared" si="56"/>
        <v>4044</v>
      </c>
      <c r="I326" s="61"/>
      <c r="J326" s="61">
        <v>4044</v>
      </c>
      <c r="K326" s="8"/>
      <c r="L326" s="8"/>
      <c r="M326" s="8"/>
      <c r="N326" s="8"/>
      <c r="O326" s="8"/>
      <c r="P326" s="8"/>
      <c r="Q326" s="8"/>
      <c r="R326" s="8"/>
      <c r="S326" s="8"/>
      <c r="T326" s="8"/>
      <c r="U326" s="8"/>
      <c r="V326" s="8"/>
      <c r="W326" s="8"/>
      <c r="X326" s="8"/>
      <c r="Y326" s="8"/>
      <c r="Z326" s="8"/>
      <c r="AA326" s="8"/>
      <c r="AB326" s="8"/>
      <c r="AC326" s="8"/>
      <c r="AD326" s="8"/>
      <c r="AE326" s="8"/>
      <c r="AF326" s="8"/>
      <c r="AG326" s="8"/>
      <c r="AH326" s="8"/>
      <c r="AI326" s="8"/>
      <c r="AJ326" s="8"/>
      <c r="AK326" s="8"/>
      <c r="AL326" s="8"/>
      <c r="AM326" s="8"/>
      <c r="AN326" s="8"/>
      <c r="AO326" s="8"/>
      <c r="AP326" s="8"/>
      <c r="AQ326" s="8"/>
      <c r="AR326" s="8"/>
      <c r="AS326" s="8"/>
      <c r="AT326" s="8"/>
      <c r="AU326" s="8"/>
      <c r="AV326" s="8"/>
      <c r="AW326" s="8"/>
      <c r="AX326" s="8"/>
      <c r="AY326" s="8"/>
      <c r="AZ326" s="8"/>
      <c r="BA326" s="8"/>
      <c r="BB326" s="8"/>
      <c r="BC326" s="8"/>
      <c r="BD326" s="8"/>
      <c r="BE326" s="8"/>
      <c r="BF326" s="8"/>
      <c r="BG326" s="8"/>
      <c r="BH326" s="8"/>
      <c r="BI326" s="8"/>
      <c r="BJ326" s="8"/>
      <c r="BK326" s="8"/>
      <c r="BL326" s="8"/>
      <c r="BM326" s="8"/>
      <c r="BN326" s="8"/>
      <c r="BO326" s="8"/>
      <c r="BP326" s="8"/>
      <c r="BQ326" s="8"/>
      <c r="BR326" s="8"/>
      <c r="BS326" s="8"/>
      <c r="BT326" s="8"/>
      <c r="BU326" s="8"/>
      <c r="BV326" s="8"/>
      <c r="BW326" s="8"/>
      <c r="BX326" s="8"/>
      <c r="BY326" s="8"/>
      <c r="BZ326" s="8"/>
      <c r="CA326" s="8"/>
      <c r="CB326" s="8"/>
      <c r="CC326" s="8"/>
      <c r="CD326" s="8"/>
      <c r="CE326" s="8"/>
      <c r="CF326" s="8"/>
      <c r="CG326" s="8"/>
      <c r="CH326" s="8"/>
      <c r="CI326" s="8"/>
      <c r="CJ326" s="8"/>
      <c r="CK326" s="8"/>
      <c r="CL326" s="8"/>
      <c r="CM326" s="8"/>
      <c r="CN326" s="8"/>
      <c r="CO326" s="8"/>
      <c r="CP326" s="8"/>
      <c r="CQ326" s="8"/>
      <c r="CR326" s="8"/>
      <c r="CS326" s="8"/>
      <c r="CT326" s="8"/>
      <c r="CU326" s="8"/>
      <c r="CV326" s="8"/>
      <c r="CW326" s="8"/>
      <c r="CX326" s="8"/>
      <c r="CY326" s="8"/>
      <c r="CZ326" s="8"/>
      <c r="DA326" s="8"/>
      <c r="DB326" s="8"/>
      <c r="DC326" s="8"/>
      <c r="DD326" s="8"/>
      <c r="DE326" s="8"/>
      <c r="DF326" s="8"/>
      <c r="DG326" s="8"/>
      <c r="DH326" s="8"/>
      <c r="DI326" s="8"/>
      <c r="DJ326" s="8"/>
      <c r="DK326" s="8"/>
      <c r="DL326" s="8"/>
      <c r="DM326" s="8"/>
      <c r="DN326" s="8"/>
      <c r="DO326" s="8"/>
      <c r="DP326" s="8"/>
      <c r="DQ326" s="8"/>
      <c r="DR326" s="8"/>
      <c r="DS326" s="8"/>
      <c r="DT326" s="8"/>
      <c r="DU326" s="8"/>
      <c r="DV326" s="8"/>
      <c r="DW326" s="8"/>
      <c r="DX326" s="8"/>
      <c r="DY326" s="8"/>
      <c r="DZ326" s="8"/>
      <c r="EA326" s="8"/>
      <c r="EB326" s="8"/>
      <c r="EC326" s="8"/>
      <c r="ED326" s="8"/>
      <c r="EE326" s="8"/>
      <c r="EF326" s="8"/>
      <c r="EG326" s="8"/>
      <c r="EH326" s="8"/>
      <c r="EI326" s="8"/>
      <c r="EJ326" s="8"/>
      <c r="EK326" s="8"/>
      <c r="EL326" s="8"/>
      <c r="EM326" s="8"/>
      <c r="EN326" s="8"/>
      <c r="EO326" s="8"/>
      <c r="EP326" s="8"/>
      <c r="EQ326" s="8"/>
      <c r="ER326" s="8"/>
      <c r="ES326" s="8"/>
      <c r="ET326" s="8"/>
      <c r="EU326" s="8"/>
      <c r="EV326" s="8"/>
      <c r="EW326" s="8"/>
      <c r="EX326" s="8"/>
      <c r="EY326" s="8"/>
      <c r="EZ326" s="8"/>
      <c r="FA326" s="8"/>
      <c r="FB326" s="8"/>
      <c r="FC326" s="8"/>
      <c r="FD326" s="8"/>
      <c r="FE326" s="8"/>
      <c r="FF326" s="8"/>
      <c r="FG326" s="8"/>
      <c r="FH326" s="8"/>
      <c r="FI326" s="8"/>
      <c r="FJ326" s="8"/>
      <c r="FK326" s="8"/>
      <c r="FL326" s="8"/>
      <c r="FM326" s="8"/>
      <c r="FN326" s="8"/>
      <c r="FO326" s="8"/>
      <c r="FP326" s="8"/>
      <c r="FQ326" s="8"/>
      <c r="FR326" s="8"/>
      <c r="FS326" s="8"/>
      <c r="FT326" s="8"/>
      <c r="FU326" s="8"/>
      <c r="FV326" s="8"/>
      <c r="FW326" s="8"/>
      <c r="FX326" s="8"/>
      <c r="FY326" s="8"/>
      <c r="FZ326" s="8"/>
      <c r="GA326" s="8"/>
      <c r="GB326" s="8"/>
      <c r="GC326" s="8"/>
      <c r="GD326" s="8"/>
      <c r="GE326" s="8"/>
      <c r="GF326" s="8"/>
      <c r="GG326" s="8"/>
      <c r="GH326" s="8"/>
      <c r="GI326" s="8"/>
      <c r="GJ326" s="8"/>
      <c r="GK326" s="8"/>
      <c r="GL326" s="8"/>
      <c r="GM326" s="8"/>
      <c r="GN326" s="8"/>
      <c r="GO326" s="8"/>
      <c r="GP326" s="8"/>
      <c r="GQ326" s="8"/>
      <c r="GR326" s="8"/>
      <c r="GS326" s="8"/>
      <c r="GT326" s="8"/>
      <c r="GU326" s="8"/>
      <c r="GV326" s="8"/>
      <c r="GW326" s="8"/>
      <c r="GX326" s="8"/>
      <c r="GY326" s="8"/>
      <c r="GZ326" s="8"/>
      <c r="HA326" s="8"/>
      <c r="HB326" s="8"/>
      <c r="HC326" s="8"/>
      <c r="HD326" s="8"/>
      <c r="HE326" s="8"/>
      <c r="HF326" s="8"/>
      <c r="HG326" s="8"/>
      <c r="HH326" s="8"/>
      <c r="HI326" s="8"/>
      <c r="HJ326" s="8"/>
      <c r="HK326" s="8"/>
      <c r="HL326" s="8"/>
      <c r="HM326" s="8"/>
      <c r="HN326" s="8"/>
      <c r="HO326" s="8"/>
      <c r="HP326" s="8"/>
      <c r="HQ326" s="8"/>
      <c r="HR326" s="8"/>
      <c r="HS326" s="8"/>
      <c r="HT326" s="8"/>
      <c r="HU326" s="8"/>
      <c r="HV326" s="8"/>
      <c r="HW326" s="8"/>
      <c r="HX326" s="8"/>
      <c r="HY326" s="8"/>
      <c r="HZ326" s="8"/>
      <c r="IA326" s="8"/>
      <c r="IB326" s="8"/>
      <c r="IC326" s="8"/>
      <c r="ID326" s="8"/>
      <c r="IE326" s="8"/>
      <c r="IF326" s="8"/>
      <c r="IG326" s="8"/>
      <c r="IH326" s="8"/>
      <c r="II326" s="8"/>
      <c r="IJ326" s="8"/>
    </row>
    <row r="327" spans="1:244" ht="174" customHeight="1" x14ac:dyDescent="0.25">
      <c r="A327" s="35" t="s">
        <v>821</v>
      </c>
      <c r="B327" s="15" t="s">
        <v>811</v>
      </c>
      <c r="C327" s="15"/>
      <c r="D327" s="15"/>
      <c r="E327" s="18">
        <f t="shared" si="54"/>
        <v>7726.4</v>
      </c>
      <c r="F327" s="19">
        <f>F328</f>
        <v>0</v>
      </c>
      <c r="G327" s="19">
        <f>G328</f>
        <v>7726.4</v>
      </c>
      <c r="H327" s="18">
        <f t="shared" si="56"/>
        <v>5055</v>
      </c>
      <c r="I327" s="19">
        <f>I328</f>
        <v>0</v>
      </c>
      <c r="J327" s="19">
        <f>J328</f>
        <v>5055</v>
      </c>
      <c r="K327" s="8"/>
      <c r="L327" s="8"/>
      <c r="M327" s="8"/>
      <c r="N327" s="8"/>
      <c r="O327" s="8"/>
      <c r="P327" s="8"/>
      <c r="Q327" s="8"/>
      <c r="R327" s="8"/>
      <c r="S327" s="8"/>
      <c r="T327" s="8"/>
      <c r="U327" s="8"/>
      <c r="V327" s="8"/>
      <c r="W327" s="8"/>
      <c r="X327" s="8"/>
      <c r="Y327" s="8"/>
      <c r="Z327" s="8"/>
      <c r="AA327" s="8"/>
      <c r="AB327" s="8"/>
      <c r="AC327" s="8"/>
      <c r="AD327" s="8"/>
      <c r="AE327" s="8"/>
      <c r="AF327" s="8"/>
      <c r="AG327" s="8"/>
      <c r="AH327" s="8"/>
      <c r="AI327" s="8"/>
      <c r="AJ327" s="8"/>
      <c r="AK327" s="8"/>
      <c r="AL327" s="8"/>
      <c r="AM327" s="8"/>
      <c r="AN327" s="8"/>
      <c r="AO327" s="8"/>
      <c r="AP327" s="8"/>
      <c r="AQ327" s="8"/>
      <c r="AR327" s="8"/>
      <c r="AS327" s="8"/>
      <c r="AT327" s="8"/>
      <c r="AU327" s="8"/>
      <c r="AV327" s="8"/>
      <c r="AW327" s="8"/>
      <c r="AX327" s="8"/>
      <c r="AY327" s="8"/>
      <c r="AZ327" s="8"/>
      <c r="BA327" s="8"/>
      <c r="BB327" s="8"/>
      <c r="BC327" s="8"/>
      <c r="BD327" s="8"/>
      <c r="BE327" s="8"/>
      <c r="BF327" s="8"/>
      <c r="BG327" s="8"/>
      <c r="BH327" s="8"/>
      <c r="BI327" s="8"/>
      <c r="BJ327" s="8"/>
      <c r="BK327" s="8"/>
      <c r="BL327" s="8"/>
      <c r="BM327" s="8"/>
      <c r="BN327" s="8"/>
      <c r="BO327" s="8"/>
      <c r="BP327" s="8"/>
      <c r="BQ327" s="8"/>
      <c r="BR327" s="8"/>
      <c r="BS327" s="8"/>
      <c r="BT327" s="8"/>
      <c r="BU327" s="8"/>
      <c r="BV327" s="8"/>
      <c r="BW327" s="8"/>
      <c r="BX327" s="8"/>
      <c r="BY327" s="8"/>
      <c r="BZ327" s="8"/>
      <c r="CA327" s="8"/>
      <c r="CB327" s="8"/>
      <c r="CC327" s="8"/>
      <c r="CD327" s="8"/>
      <c r="CE327" s="8"/>
      <c r="CF327" s="8"/>
      <c r="CG327" s="8"/>
      <c r="CH327" s="8"/>
      <c r="CI327" s="8"/>
      <c r="CJ327" s="8"/>
      <c r="CK327" s="8"/>
      <c r="CL327" s="8"/>
      <c r="CM327" s="8"/>
      <c r="CN327" s="8"/>
      <c r="CO327" s="8"/>
      <c r="CP327" s="8"/>
      <c r="CQ327" s="8"/>
      <c r="CR327" s="8"/>
      <c r="CS327" s="8"/>
      <c r="CT327" s="8"/>
      <c r="CU327" s="8"/>
      <c r="CV327" s="8"/>
      <c r="CW327" s="8"/>
      <c r="CX327" s="8"/>
      <c r="CY327" s="8"/>
      <c r="CZ327" s="8"/>
      <c r="DA327" s="8"/>
      <c r="DB327" s="8"/>
      <c r="DC327" s="8"/>
      <c r="DD327" s="8"/>
      <c r="DE327" s="8"/>
      <c r="DF327" s="8"/>
      <c r="DG327" s="8"/>
      <c r="DH327" s="8"/>
      <c r="DI327" s="8"/>
      <c r="DJ327" s="8"/>
      <c r="DK327" s="8"/>
      <c r="DL327" s="8"/>
      <c r="DM327" s="8"/>
      <c r="DN327" s="8"/>
      <c r="DO327" s="8"/>
      <c r="DP327" s="8"/>
      <c r="DQ327" s="8"/>
      <c r="DR327" s="8"/>
      <c r="DS327" s="8"/>
      <c r="DT327" s="8"/>
      <c r="DU327" s="8"/>
      <c r="DV327" s="8"/>
      <c r="DW327" s="8"/>
      <c r="DX327" s="8"/>
      <c r="DY327" s="8"/>
      <c r="DZ327" s="8"/>
      <c r="EA327" s="8"/>
      <c r="EB327" s="8"/>
      <c r="EC327" s="8"/>
      <c r="ED327" s="8"/>
      <c r="EE327" s="8"/>
      <c r="EF327" s="8"/>
      <c r="EG327" s="8"/>
      <c r="EH327" s="8"/>
      <c r="EI327" s="8"/>
      <c r="EJ327" s="8"/>
      <c r="EK327" s="8"/>
      <c r="EL327" s="8"/>
      <c r="EM327" s="8"/>
      <c r="EN327" s="8"/>
      <c r="EO327" s="8"/>
      <c r="EP327" s="8"/>
      <c r="EQ327" s="8"/>
      <c r="ER327" s="8"/>
      <c r="ES327" s="8"/>
      <c r="ET327" s="8"/>
      <c r="EU327" s="8"/>
      <c r="EV327" s="8"/>
      <c r="EW327" s="8"/>
      <c r="EX327" s="8"/>
      <c r="EY327" s="8"/>
      <c r="EZ327" s="8"/>
      <c r="FA327" s="8"/>
      <c r="FB327" s="8"/>
      <c r="FC327" s="8"/>
      <c r="FD327" s="8"/>
      <c r="FE327" s="8"/>
      <c r="FF327" s="8"/>
      <c r="FG327" s="8"/>
      <c r="FH327" s="8"/>
      <c r="FI327" s="8"/>
      <c r="FJ327" s="8"/>
      <c r="FK327" s="8"/>
      <c r="FL327" s="8"/>
      <c r="FM327" s="8"/>
      <c r="FN327" s="8"/>
      <c r="FO327" s="8"/>
      <c r="FP327" s="8"/>
      <c r="FQ327" s="8"/>
      <c r="FR327" s="8"/>
      <c r="FS327" s="8"/>
      <c r="FT327" s="8"/>
      <c r="FU327" s="8"/>
      <c r="FV327" s="8"/>
      <c r="FW327" s="8"/>
      <c r="FX327" s="8"/>
      <c r="FY327" s="8"/>
      <c r="FZ327" s="8"/>
      <c r="GA327" s="8"/>
      <c r="GB327" s="8"/>
      <c r="GC327" s="8"/>
      <c r="GD327" s="8"/>
      <c r="GE327" s="8"/>
      <c r="GF327" s="8"/>
      <c r="GG327" s="8"/>
      <c r="GH327" s="8"/>
      <c r="GI327" s="8"/>
      <c r="GJ327" s="8"/>
      <c r="GK327" s="8"/>
      <c r="GL327" s="8"/>
      <c r="GM327" s="8"/>
      <c r="GN327" s="8"/>
      <c r="GO327" s="8"/>
      <c r="GP327" s="8"/>
      <c r="GQ327" s="8"/>
      <c r="GR327" s="8"/>
      <c r="GS327" s="8"/>
      <c r="GT327" s="8"/>
      <c r="GU327" s="8"/>
      <c r="GV327" s="8"/>
      <c r="GW327" s="8"/>
      <c r="GX327" s="8"/>
      <c r="GY327" s="8"/>
      <c r="GZ327" s="8"/>
      <c r="HA327" s="8"/>
      <c r="HB327" s="8"/>
      <c r="HC327" s="8"/>
      <c r="HD327" s="8"/>
      <c r="HE327" s="8"/>
      <c r="HF327" s="8"/>
      <c r="HG327" s="8"/>
      <c r="HH327" s="8"/>
      <c r="HI327" s="8"/>
      <c r="HJ327" s="8"/>
      <c r="HK327" s="8"/>
      <c r="HL327" s="8"/>
      <c r="HM327" s="8"/>
      <c r="HN327" s="8"/>
      <c r="HO327" s="8"/>
      <c r="HP327" s="8"/>
      <c r="HQ327" s="8"/>
      <c r="HR327" s="8"/>
      <c r="HS327" s="8"/>
      <c r="HT327" s="8"/>
      <c r="HU327" s="8"/>
      <c r="HV327" s="8"/>
      <c r="HW327" s="8"/>
      <c r="HX327" s="8"/>
      <c r="HY327" s="8"/>
      <c r="HZ327" s="8"/>
      <c r="IA327" s="8"/>
      <c r="IB327" s="8"/>
      <c r="IC327" s="8"/>
      <c r="ID327" s="8"/>
      <c r="IE327" s="8"/>
      <c r="IF327" s="8"/>
      <c r="IG327" s="8"/>
      <c r="IH327" s="8"/>
      <c r="II327" s="8"/>
      <c r="IJ327" s="8"/>
    </row>
    <row r="328" spans="1:244" ht="54.75" customHeight="1" x14ac:dyDescent="0.25">
      <c r="A328" s="35" t="s">
        <v>30</v>
      </c>
      <c r="B328" s="15" t="s">
        <v>811</v>
      </c>
      <c r="C328" s="15" t="s">
        <v>19</v>
      </c>
      <c r="D328" s="15" t="s">
        <v>11</v>
      </c>
      <c r="E328" s="18">
        <f t="shared" si="54"/>
        <v>7726.4</v>
      </c>
      <c r="F328" s="18"/>
      <c r="G328" s="61">
        <v>7726.4</v>
      </c>
      <c r="H328" s="61">
        <f t="shared" si="56"/>
        <v>5055</v>
      </c>
      <c r="I328" s="61"/>
      <c r="J328" s="61">
        <v>5055</v>
      </c>
      <c r="K328" s="8"/>
      <c r="L328" s="8"/>
      <c r="M328" s="8"/>
      <c r="N328" s="8"/>
      <c r="O328" s="8"/>
      <c r="P328" s="8"/>
      <c r="Q328" s="8"/>
      <c r="R328" s="8"/>
      <c r="S328" s="8"/>
      <c r="T328" s="8"/>
      <c r="U328" s="8"/>
      <c r="V328" s="8"/>
      <c r="W328" s="8"/>
      <c r="X328" s="8"/>
      <c r="Y328" s="8"/>
      <c r="Z328" s="8"/>
      <c r="AA328" s="8"/>
      <c r="AB328" s="8"/>
      <c r="AC328" s="8"/>
      <c r="AD328" s="8"/>
      <c r="AE328" s="8"/>
      <c r="AF328" s="8"/>
      <c r="AG328" s="8"/>
      <c r="AH328" s="8"/>
      <c r="AI328" s="8"/>
      <c r="AJ328" s="8"/>
      <c r="AK328" s="8"/>
      <c r="AL328" s="8"/>
      <c r="AM328" s="8"/>
      <c r="AN328" s="8"/>
      <c r="AO328" s="8"/>
      <c r="AP328" s="8"/>
      <c r="AQ328" s="8"/>
      <c r="AR328" s="8"/>
      <c r="AS328" s="8"/>
      <c r="AT328" s="8"/>
      <c r="AU328" s="8"/>
      <c r="AV328" s="8"/>
      <c r="AW328" s="8"/>
      <c r="AX328" s="8"/>
      <c r="AY328" s="8"/>
      <c r="AZ328" s="8"/>
      <c r="BA328" s="8"/>
      <c r="BB328" s="8"/>
      <c r="BC328" s="8"/>
      <c r="BD328" s="8"/>
      <c r="BE328" s="8"/>
      <c r="BF328" s="8"/>
      <c r="BG328" s="8"/>
      <c r="BH328" s="8"/>
      <c r="BI328" s="8"/>
      <c r="BJ328" s="8"/>
      <c r="BK328" s="8"/>
      <c r="BL328" s="8"/>
      <c r="BM328" s="8"/>
      <c r="BN328" s="8"/>
      <c r="BO328" s="8"/>
      <c r="BP328" s="8"/>
      <c r="BQ328" s="8"/>
      <c r="BR328" s="8"/>
      <c r="BS328" s="8"/>
      <c r="BT328" s="8"/>
      <c r="BU328" s="8"/>
      <c r="BV328" s="8"/>
      <c r="BW328" s="8"/>
      <c r="BX328" s="8"/>
      <c r="BY328" s="8"/>
      <c r="BZ328" s="8"/>
      <c r="CA328" s="8"/>
      <c r="CB328" s="8"/>
      <c r="CC328" s="8"/>
      <c r="CD328" s="8"/>
      <c r="CE328" s="8"/>
      <c r="CF328" s="8"/>
      <c r="CG328" s="8"/>
      <c r="CH328" s="8"/>
      <c r="CI328" s="8"/>
      <c r="CJ328" s="8"/>
      <c r="CK328" s="8"/>
      <c r="CL328" s="8"/>
      <c r="CM328" s="8"/>
      <c r="CN328" s="8"/>
      <c r="CO328" s="8"/>
      <c r="CP328" s="8"/>
      <c r="CQ328" s="8"/>
      <c r="CR328" s="8"/>
      <c r="CS328" s="8"/>
      <c r="CT328" s="8"/>
      <c r="CU328" s="8"/>
      <c r="CV328" s="8"/>
      <c r="CW328" s="8"/>
      <c r="CX328" s="8"/>
      <c r="CY328" s="8"/>
      <c r="CZ328" s="8"/>
      <c r="DA328" s="8"/>
      <c r="DB328" s="8"/>
      <c r="DC328" s="8"/>
      <c r="DD328" s="8"/>
      <c r="DE328" s="8"/>
      <c r="DF328" s="8"/>
      <c r="DG328" s="8"/>
      <c r="DH328" s="8"/>
      <c r="DI328" s="8"/>
      <c r="DJ328" s="8"/>
      <c r="DK328" s="8"/>
      <c r="DL328" s="8"/>
      <c r="DM328" s="8"/>
      <c r="DN328" s="8"/>
      <c r="DO328" s="8"/>
      <c r="DP328" s="8"/>
      <c r="DQ328" s="8"/>
      <c r="DR328" s="8"/>
      <c r="DS328" s="8"/>
      <c r="DT328" s="8"/>
      <c r="DU328" s="8"/>
      <c r="DV328" s="8"/>
      <c r="DW328" s="8"/>
      <c r="DX328" s="8"/>
      <c r="DY328" s="8"/>
      <c r="DZ328" s="8"/>
      <c r="EA328" s="8"/>
      <c r="EB328" s="8"/>
      <c r="EC328" s="8"/>
      <c r="ED328" s="8"/>
      <c r="EE328" s="8"/>
      <c r="EF328" s="8"/>
      <c r="EG328" s="8"/>
      <c r="EH328" s="8"/>
      <c r="EI328" s="8"/>
      <c r="EJ328" s="8"/>
      <c r="EK328" s="8"/>
      <c r="EL328" s="8"/>
      <c r="EM328" s="8"/>
      <c r="EN328" s="8"/>
      <c r="EO328" s="8"/>
      <c r="EP328" s="8"/>
      <c r="EQ328" s="8"/>
      <c r="ER328" s="8"/>
      <c r="ES328" s="8"/>
      <c r="ET328" s="8"/>
      <c r="EU328" s="8"/>
      <c r="EV328" s="8"/>
      <c r="EW328" s="8"/>
      <c r="EX328" s="8"/>
      <c r="EY328" s="8"/>
      <c r="EZ328" s="8"/>
      <c r="FA328" s="8"/>
      <c r="FB328" s="8"/>
      <c r="FC328" s="8"/>
      <c r="FD328" s="8"/>
      <c r="FE328" s="8"/>
      <c r="FF328" s="8"/>
      <c r="FG328" s="8"/>
      <c r="FH328" s="8"/>
      <c r="FI328" s="8"/>
      <c r="FJ328" s="8"/>
      <c r="FK328" s="8"/>
      <c r="FL328" s="8"/>
      <c r="FM328" s="8"/>
      <c r="FN328" s="8"/>
      <c r="FO328" s="8"/>
      <c r="FP328" s="8"/>
      <c r="FQ328" s="8"/>
      <c r="FR328" s="8"/>
      <c r="FS328" s="8"/>
      <c r="FT328" s="8"/>
      <c r="FU328" s="8"/>
      <c r="FV328" s="8"/>
      <c r="FW328" s="8"/>
      <c r="FX328" s="8"/>
      <c r="FY328" s="8"/>
      <c r="FZ328" s="8"/>
      <c r="GA328" s="8"/>
      <c r="GB328" s="8"/>
      <c r="GC328" s="8"/>
      <c r="GD328" s="8"/>
      <c r="GE328" s="8"/>
      <c r="GF328" s="8"/>
      <c r="GG328" s="8"/>
      <c r="GH328" s="8"/>
      <c r="GI328" s="8"/>
      <c r="GJ328" s="8"/>
      <c r="GK328" s="8"/>
      <c r="GL328" s="8"/>
      <c r="GM328" s="8"/>
      <c r="GN328" s="8"/>
      <c r="GO328" s="8"/>
      <c r="GP328" s="8"/>
      <c r="GQ328" s="8"/>
      <c r="GR328" s="8"/>
      <c r="GS328" s="8"/>
      <c r="GT328" s="8"/>
      <c r="GU328" s="8"/>
      <c r="GV328" s="8"/>
      <c r="GW328" s="8"/>
      <c r="GX328" s="8"/>
      <c r="GY328" s="8"/>
      <c r="GZ328" s="8"/>
      <c r="HA328" s="8"/>
      <c r="HB328" s="8"/>
      <c r="HC328" s="8"/>
      <c r="HD328" s="8"/>
      <c r="HE328" s="8"/>
      <c r="HF328" s="8"/>
      <c r="HG328" s="8"/>
      <c r="HH328" s="8"/>
      <c r="HI328" s="8"/>
      <c r="HJ328" s="8"/>
      <c r="HK328" s="8"/>
      <c r="HL328" s="8"/>
      <c r="HM328" s="8"/>
      <c r="HN328" s="8"/>
      <c r="HO328" s="8"/>
      <c r="HP328" s="8"/>
      <c r="HQ328" s="8"/>
      <c r="HR328" s="8"/>
      <c r="HS328" s="8"/>
      <c r="HT328" s="8"/>
      <c r="HU328" s="8"/>
      <c r="HV328" s="8"/>
      <c r="HW328" s="8"/>
      <c r="HX328" s="8"/>
      <c r="HY328" s="8"/>
      <c r="HZ328" s="8"/>
      <c r="IA328" s="8"/>
      <c r="IB328" s="8"/>
      <c r="IC328" s="8"/>
      <c r="ID328" s="8"/>
      <c r="IE328" s="8"/>
      <c r="IF328" s="8"/>
      <c r="IG328" s="8"/>
      <c r="IH328" s="8"/>
      <c r="II328" s="8"/>
      <c r="IJ328" s="8"/>
    </row>
    <row r="329" spans="1:244" ht="126.75" customHeight="1" x14ac:dyDescent="0.25">
      <c r="A329" s="62" t="s">
        <v>925</v>
      </c>
      <c r="B329" s="62" t="s">
        <v>926</v>
      </c>
      <c r="C329" s="15"/>
      <c r="D329" s="15"/>
      <c r="E329" s="18">
        <f t="shared" si="54"/>
        <v>12668.4</v>
      </c>
      <c r="F329" s="18">
        <f>F330</f>
        <v>0</v>
      </c>
      <c r="G329" s="18">
        <f>G330</f>
        <v>12668.4</v>
      </c>
      <c r="H329" s="61">
        <f t="shared" si="56"/>
        <v>14531.4</v>
      </c>
      <c r="I329" s="61">
        <f>I330</f>
        <v>0</v>
      </c>
      <c r="J329" s="61">
        <f>J330</f>
        <v>14531.4</v>
      </c>
      <c r="K329" s="8"/>
      <c r="L329" s="8"/>
      <c r="M329" s="8"/>
      <c r="N329" s="8"/>
      <c r="O329" s="8"/>
      <c r="P329" s="8"/>
      <c r="Q329" s="8"/>
      <c r="R329" s="8"/>
      <c r="S329" s="8"/>
      <c r="T329" s="8"/>
      <c r="U329" s="8"/>
      <c r="V329" s="8"/>
      <c r="W329" s="8"/>
      <c r="X329" s="8"/>
      <c r="Y329" s="8"/>
      <c r="Z329" s="8"/>
      <c r="AA329" s="8"/>
      <c r="AB329" s="8"/>
      <c r="AC329" s="8"/>
      <c r="AD329" s="8"/>
      <c r="AE329" s="8"/>
      <c r="AF329" s="8"/>
      <c r="AG329" s="8"/>
      <c r="AH329" s="8"/>
      <c r="AI329" s="8"/>
      <c r="AJ329" s="8"/>
      <c r="AK329" s="8"/>
      <c r="AL329" s="8"/>
      <c r="AM329" s="8"/>
      <c r="AN329" s="8"/>
      <c r="AO329" s="8"/>
      <c r="AP329" s="8"/>
      <c r="AQ329" s="8"/>
      <c r="AR329" s="8"/>
      <c r="AS329" s="8"/>
      <c r="AT329" s="8"/>
      <c r="AU329" s="8"/>
      <c r="AV329" s="8"/>
      <c r="AW329" s="8"/>
      <c r="AX329" s="8"/>
      <c r="AY329" s="8"/>
      <c r="AZ329" s="8"/>
      <c r="BA329" s="8"/>
      <c r="BB329" s="8"/>
      <c r="BC329" s="8"/>
      <c r="BD329" s="8"/>
      <c r="BE329" s="8"/>
      <c r="BF329" s="8"/>
      <c r="BG329" s="8"/>
      <c r="BH329" s="8"/>
      <c r="BI329" s="8"/>
      <c r="BJ329" s="8"/>
      <c r="BK329" s="8"/>
      <c r="BL329" s="8"/>
      <c r="BM329" s="8"/>
      <c r="BN329" s="8"/>
      <c r="BO329" s="8"/>
      <c r="BP329" s="8"/>
      <c r="BQ329" s="8"/>
      <c r="BR329" s="8"/>
      <c r="BS329" s="8"/>
      <c r="BT329" s="8"/>
      <c r="BU329" s="8"/>
      <c r="BV329" s="8"/>
      <c r="BW329" s="8"/>
      <c r="BX329" s="8"/>
      <c r="BY329" s="8"/>
      <c r="BZ329" s="8"/>
      <c r="CA329" s="8"/>
      <c r="CB329" s="8"/>
      <c r="CC329" s="8"/>
      <c r="CD329" s="8"/>
      <c r="CE329" s="8"/>
      <c r="CF329" s="8"/>
      <c r="CG329" s="8"/>
      <c r="CH329" s="8"/>
      <c r="CI329" s="8"/>
      <c r="CJ329" s="8"/>
      <c r="CK329" s="8"/>
      <c r="CL329" s="8"/>
      <c r="CM329" s="8"/>
      <c r="CN329" s="8"/>
      <c r="CO329" s="8"/>
      <c r="CP329" s="8"/>
      <c r="CQ329" s="8"/>
      <c r="CR329" s="8"/>
      <c r="CS329" s="8"/>
      <c r="CT329" s="8"/>
      <c r="CU329" s="8"/>
      <c r="CV329" s="8"/>
      <c r="CW329" s="8"/>
      <c r="CX329" s="8"/>
      <c r="CY329" s="8"/>
      <c r="CZ329" s="8"/>
      <c r="DA329" s="8"/>
      <c r="DB329" s="8"/>
      <c r="DC329" s="8"/>
      <c r="DD329" s="8"/>
      <c r="DE329" s="8"/>
      <c r="DF329" s="8"/>
      <c r="DG329" s="8"/>
      <c r="DH329" s="8"/>
      <c r="DI329" s="8"/>
      <c r="DJ329" s="8"/>
      <c r="DK329" s="8"/>
      <c r="DL329" s="8"/>
      <c r="DM329" s="8"/>
      <c r="DN329" s="8"/>
      <c r="DO329" s="8"/>
      <c r="DP329" s="8"/>
      <c r="DQ329" s="8"/>
      <c r="DR329" s="8"/>
      <c r="DS329" s="8"/>
      <c r="DT329" s="8"/>
      <c r="DU329" s="8"/>
      <c r="DV329" s="8"/>
      <c r="DW329" s="8"/>
      <c r="DX329" s="8"/>
      <c r="DY329" s="8"/>
      <c r="DZ329" s="8"/>
      <c r="EA329" s="8"/>
      <c r="EB329" s="8"/>
      <c r="EC329" s="8"/>
      <c r="ED329" s="8"/>
      <c r="EE329" s="8"/>
      <c r="EF329" s="8"/>
      <c r="EG329" s="8"/>
      <c r="EH329" s="8"/>
      <c r="EI329" s="8"/>
      <c r="EJ329" s="8"/>
      <c r="EK329" s="8"/>
      <c r="EL329" s="8"/>
      <c r="EM329" s="8"/>
      <c r="EN329" s="8"/>
      <c r="EO329" s="8"/>
      <c r="EP329" s="8"/>
      <c r="EQ329" s="8"/>
      <c r="ER329" s="8"/>
      <c r="ES329" s="8"/>
      <c r="ET329" s="8"/>
      <c r="EU329" s="8"/>
      <c r="EV329" s="8"/>
      <c r="EW329" s="8"/>
      <c r="EX329" s="8"/>
      <c r="EY329" s="8"/>
      <c r="EZ329" s="8"/>
      <c r="FA329" s="8"/>
      <c r="FB329" s="8"/>
      <c r="FC329" s="8"/>
      <c r="FD329" s="8"/>
      <c r="FE329" s="8"/>
      <c r="FF329" s="8"/>
      <c r="FG329" s="8"/>
      <c r="FH329" s="8"/>
      <c r="FI329" s="8"/>
      <c r="FJ329" s="8"/>
      <c r="FK329" s="8"/>
      <c r="FL329" s="8"/>
      <c r="FM329" s="8"/>
      <c r="FN329" s="8"/>
      <c r="FO329" s="8"/>
      <c r="FP329" s="8"/>
      <c r="FQ329" s="8"/>
      <c r="FR329" s="8"/>
      <c r="FS329" s="8"/>
      <c r="FT329" s="8"/>
      <c r="FU329" s="8"/>
      <c r="FV329" s="8"/>
      <c r="FW329" s="8"/>
      <c r="FX329" s="8"/>
      <c r="FY329" s="8"/>
      <c r="FZ329" s="8"/>
      <c r="GA329" s="8"/>
      <c r="GB329" s="8"/>
      <c r="GC329" s="8"/>
      <c r="GD329" s="8"/>
      <c r="GE329" s="8"/>
      <c r="GF329" s="8"/>
      <c r="GG329" s="8"/>
      <c r="GH329" s="8"/>
      <c r="GI329" s="8"/>
      <c r="GJ329" s="8"/>
      <c r="GK329" s="8"/>
      <c r="GL329" s="8"/>
      <c r="GM329" s="8"/>
      <c r="GN329" s="8"/>
      <c r="GO329" s="8"/>
      <c r="GP329" s="8"/>
      <c r="GQ329" s="8"/>
      <c r="GR329" s="8"/>
      <c r="GS329" s="8"/>
      <c r="GT329" s="8"/>
      <c r="GU329" s="8"/>
      <c r="GV329" s="8"/>
      <c r="GW329" s="8"/>
      <c r="GX329" s="8"/>
      <c r="GY329" s="8"/>
      <c r="GZ329" s="8"/>
      <c r="HA329" s="8"/>
      <c r="HB329" s="8"/>
      <c r="HC329" s="8"/>
      <c r="HD329" s="8"/>
      <c r="HE329" s="8"/>
      <c r="HF329" s="8"/>
      <c r="HG329" s="8"/>
      <c r="HH329" s="8"/>
      <c r="HI329" s="8"/>
      <c r="HJ329" s="8"/>
      <c r="HK329" s="8"/>
      <c r="HL329" s="8"/>
      <c r="HM329" s="8"/>
      <c r="HN329" s="8"/>
      <c r="HO329" s="8"/>
      <c r="HP329" s="8"/>
      <c r="HQ329" s="8"/>
      <c r="HR329" s="8"/>
      <c r="HS329" s="8"/>
      <c r="HT329" s="8"/>
      <c r="HU329" s="8"/>
      <c r="HV329" s="8"/>
      <c r="HW329" s="8"/>
      <c r="HX329" s="8"/>
      <c r="HY329" s="8"/>
      <c r="HZ329" s="8"/>
      <c r="IA329" s="8"/>
      <c r="IB329" s="8"/>
      <c r="IC329" s="8"/>
      <c r="ID329" s="8"/>
      <c r="IE329" s="8"/>
      <c r="IF329" s="8"/>
      <c r="IG329" s="8"/>
      <c r="IH329" s="8"/>
      <c r="II329" s="8"/>
      <c r="IJ329" s="8"/>
    </row>
    <row r="330" spans="1:244" ht="74.25" customHeight="1" x14ac:dyDescent="0.25">
      <c r="A330" s="62" t="s">
        <v>24</v>
      </c>
      <c r="B330" s="62" t="s">
        <v>926</v>
      </c>
      <c r="C330" s="15" t="s">
        <v>20</v>
      </c>
      <c r="D330" s="15" t="s">
        <v>8</v>
      </c>
      <c r="E330" s="18">
        <f t="shared" si="54"/>
        <v>12668.4</v>
      </c>
      <c r="F330" s="18"/>
      <c r="G330" s="61">
        <v>12668.4</v>
      </c>
      <c r="H330" s="61">
        <f t="shared" si="56"/>
        <v>14531.4</v>
      </c>
      <c r="I330" s="61"/>
      <c r="J330" s="61">
        <v>14531.4</v>
      </c>
      <c r="K330" s="8"/>
      <c r="L330" s="8"/>
      <c r="M330" s="8"/>
      <c r="N330" s="8"/>
      <c r="O330" s="8"/>
      <c r="P330" s="8"/>
      <c r="Q330" s="8"/>
      <c r="R330" s="8"/>
      <c r="S330" s="8"/>
      <c r="T330" s="8"/>
      <c r="U330" s="8"/>
      <c r="V330" s="8"/>
      <c r="W330" s="8"/>
      <c r="X330" s="8"/>
      <c r="Y330" s="8"/>
      <c r="Z330" s="8"/>
      <c r="AA330" s="8"/>
      <c r="AB330" s="8"/>
      <c r="AC330" s="8"/>
      <c r="AD330" s="8"/>
      <c r="AE330" s="8"/>
      <c r="AF330" s="8"/>
      <c r="AG330" s="8"/>
      <c r="AH330" s="8"/>
      <c r="AI330" s="8"/>
      <c r="AJ330" s="8"/>
      <c r="AK330" s="8"/>
      <c r="AL330" s="8"/>
      <c r="AM330" s="8"/>
      <c r="AN330" s="8"/>
      <c r="AO330" s="8"/>
      <c r="AP330" s="8"/>
      <c r="AQ330" s="8"/>
      <c r="AR330" s="8"/>
      <c r="AS330" s="8"/>
      <c r="AT330" s="8"/>
      <c r="AU330" s="8"/>
      <c r="AV330" s="8"/>
      <c r="AW330" s="8"/>
      <c r="AX330" s="8"/>
      <c r="AY330" s="8"/>
      <c r="AZ330" s="8"/>
      <c r="BA330" s="8"/>
      <c r="BB330" s="8"/>
      <c r="BC330" s="8"/>
      <c r="BD330" s="8"/>
      <c r="BE330" s="8"/>
      <c r="BF330" s="8"/>
      <c r="BG330" s="8"/>
      <c r="BH330" s="8"/>
      <c r="BI330" s="8"/>
      <c r="BJ330" s="8"/>
      <c r="BK330" s="8"/>
      <c r="BL330" s="8"/>
      <c r="BM330" s="8"/>
      <c r="BN330" s="8"/>
      <c r="BO330" s="8"/>
      <c r="BP330" s="8"/>
      <c r="BQ330" s="8"/>
      <c r="BR330" s="8"/>
      <c r="BS330" s="8"/>
      <c r="BT330" s="8"/>
      <c r="BU330" s="8"/>
      <c r="BV330" s="8"/>
      <c r="BW330" s="8"/>
      <c r="BX330" s="8"/>
      <c r="BY330" s="8"/>
      <c r="BZ330" s="8"/>
      <c r="CA330" s="8"/>
      <c r="CB330" s="8"/>
      <c r="CC330" s="8"/>
      <c r="CD330" s="8"/>
      <c r="CE330" s="8"/>
      <c r="CF330" s="8"/>
      <c r="CG330" s="8"/>
      <c r="CH330" s="8"/>
      <c r="CI330" s="8"/>
      <c r="CJ330" s="8"/>
      <c r="CK330" s="8"/>
      <c r="CL330" s="8"/>
      <c r="CM330" s="8"/>
      <c r="CN330" s="8"/>
      <c r="CO330" s="8"/>
      <c r="CP330" s="8"/>
      <c r="CQ330" s="8"/>
      <c r="CR330" s="8"/>
      <c r="CS330" s="8"/>
      <c r="CT330" s="8"/>
      <c r="CU330" s="8"/>
      <c r="CV330" s="8"/>
      <c r="CW330" s="8"/>
      <c r="CX330" s="8"/>
      <c r="CY330" s="8"/>
      <c r="CZ330" s="8"/>
      <c r="DA330" s="8"/>
      <c r="DB330" s="8"/>
      <c r="DC330" s="8"/>
      <c r="DD330" s="8"/>
      <c r="DE330" s="8"/>
      <c r="DF330" s="8"/>
      <c r="DG330" s="8"/>
      <c r="DH330" s="8"/>
      <c r="DI330" s="8"/>
      <c r="DJ330" s="8"/>
      <c r="DK330" s="8"/>
      <c r="DL330" s="8"/>
      <c r="DM330" s="8"/>
      <c r="DN330" s="8"/>
      <c r="DO330" s="8"/>
      <c r="DP330" s="8"/>
      <c r="DQ330" s="8"/>
      <c r="DR330" s="8"/>
      <c r="DS330" s="8"/>
      <c r="DT330" s="8"/>
      <c r="DU330" s="8"/>
      <c r="DV330" s="8"/>
      <c r="DW330" s="8"/>
      <c r="DX330" s="8"/>
      <c r="DY330" s="8"/>
      <c r="DZ330" s="8"/>
      <c r="EA330" s="8"/>
      <c r="EB330" s="8"/>
      <c r="EC330" s="8"/>
      <c r="ED330" s="8"/>
      <c r="EE330" s="8"/>
      <c r="EF330" s="8"/>
      <c r="EG330" s="8"/>
      <c r="EH330" s="8"/>
      <c r="EI330" s="8"/>
      <c r="EJ330" s="8"/>
      <c r="EK330" s="8"/>
      <c r="EL330" s="8"/>
      <c r="EM330" s="8"/>
      <c r="EN330" s="8"/>
      <c r="EO330" s="8"/>
      <c r="EP330" s="8"/>
      <c r="EQ330" s="8"/>
      <c r="ER330" s="8"/>
      <c r="ES330" s="8"/>
      <c r="ET330" s="8"/>
      <c r="EU330" s="8"/>
      <c r="EV330" s="8"/>
      <c r="EW330" s="8"/>
      <c r="EX330" s="8"/>
      <c r="EY330" s="8"/>
      <c r="EZ330" s="8"/>
      <c r="FA330" s="8"/>
      <c r="FB330" s="8"/>
      <c r="FC330" s="8"/>
      <c r="FD330" s="8"/>
      <c r="FE330" s="8"/>
      <c r="FF330" s="8"/>
      <c r="FG330" s="8"/>
      <c r="FH330" s="8"/>
      <c r="FI330" s="8"/>
      <c r="FJ330" s="8"/>
      <c r="FK330" s="8"/>
      <c r="FL330" s="8"/>
      <c r="FM330" s="8"/>
      <c r="FN330" s="8"/>
      <c r="FO330" s="8"/>
      <c r="FP330" s="8"/>
      <c r="FQ330" s="8"/>
      <c r="FR330" s="8"/>
      <c r="FS330" s="8"/>
      <c r="FT330" s="8"/>
      <c r="FU330" s="8"/>
      <c r="FV330" s="8"/>
      <c r="FW330" s="8"/>
      <c r="FX330" s="8"/>
      <c r="FY330" s="8"/>
      <c r="FZ330" s="8"/>
      <c r="GA330" s="8"/>
      <c r="GB330" s="8"/>
      <c r="GC330" s="8"/>
      <c r="GD330" s="8"/>
      <c r="GE330" s="8"/>
      <c r="GF330" s="8"/>
      <c r="GG330" s="8"/>
      <c r="GH330" s="8"/>
      <c r="GI330" s="8"/>
      <c r="GJ330" s="8"/>
      <c r="GK330" s="8"/>
      <c r="GL330" s="8"/>
      <c r="GM330" s="8"/>
      <c r="GN330" s="8"/>
      <c r="GO330" s="8"/>
      <c r="GP330" s="8"/>
      <c r="GQ330" s="8"/>
      <c r="GR330" s="8"/>
      <c r="GS330" s="8"/>
      <c r="GT330" s="8"/>
      <c r="GU330" s="8"/>
      <c r="GV330" s="8"/>
      <c r="GW330" s="8"/>
      <c r="GX330" s="8"/>
      <c r="GY330" s="8"/>
      <c r="GZ330" s="8"/>
      <c r="HA330" s="8"/>
      <c r="HB330" s="8"/>
      <c r="HC330" s="8"/>
      <c r="HD330" s="8"/>
      <c r="HE330" s="8"/>
      <c r="HF330" s="8"/>
      <c r="HG330" s="8"/>
      <c r="HH330" s="8"/>
      <c r="HI330" s="8"/>
      <c r="HJ330" s="8"/>
      <c r="HK330" s="8"/>
      <c r="HL330" s="8"/>
      <c r="HM330" s="8"/>
      <c r="HN330" s="8"/>
      <c r="HO330" s="8"/>
      <c r="HP330" s="8"/>
      <c r="HQ330" s="8"/>
      <c r="HR330" s="8"/>
      <c r="HS330" s="8"/>
      <c r="HT330" s="8"/>
      <c r="HU330" s="8"/>
      <c r="HV330" s="8"/>
      <c r="HW330" s="8"/>
      <c r="HX330" s="8"/>
      <c r="HY330" s="8"/>
      <c r="HZ330" s="8"/>
      <c r="IA330" s="8"/>
      <c r="IB330" s="8"/>
      <c r="IC330" s="8"/>
      <c r="ID330" s="8"/>
      <c r="IE330" s="8"/>
      <c r="IF330" s="8"/>
      <c r="IG330" s="8"/>
      <c r="IH330" s="8"/>
      <c r="II330" s="8"/>
      <c r="IJ330" s="8"/>
    </row>
    <row r="331" spans="1:244" ht="123" customHeight="1" x14ac:dyDescent="0.25">
      <c r="A331" s="62" t="s">
        <v>925</v>
      </c>
      <c r="B331" s="62" t="s">
        <v>927</v>
      </c>
      <c r="C331" s="15"/>
      <c r="D331" s="15"/>
      <c r="E331" s="18">
        <f t="shared" si="54"/>
        <v>1407.6</v>
      </c>
      <c r="F331" s="18">
        <f>F332</f>
        <v>1407.6</v>
      </c>
      <c r="G331" s="18">
        <f>G332</f>
        <v>0</v>
      </c>
      <c r="H331" s="61">
        <f t="shared" si="56"/>
        <v>1614.6</v>
      </c>
      <c r="I331" s="61">
        <f>I332</f>
        <v>1614.6</v>
      </c>
      <c r="J331" s="61">
        <f>J332</f>
        <v>0</v>
      </c>
      <c r="K331" s="8"/>
      <c r="L331" s="8"/>
      <c r="M331" s="8"/>
      <c r="N331" s="8"/>
      <c r="O331" s="8"/>
      <c r="P331" s="8"/>
      <c r="Q331" s="8"/>
      <c r="R331" s="8"/>
      <c r="S331" s="8"/>
      <c r="T331" s="8"/>
      <c r="U331" s="8"/>
      <c r="V331" s="8"/>
      <c r="W331" s="8"/>
      <c r="X331" s="8"/>
      <c r="Y331" s="8"/>
      <c r="Z331" s="8"/>
      <c r="AA331" s="8"/>
      <c r="AB331" s="8"/>
      <c r="AC331" s="8"/>
      <c r="AD331" s="8"/>
      <c r="AE331" s="8"/>
      <c r="AF331" s="8"/>
      <c r="AG331" s="8"/>
      <c r="AH331" s="8"/>
      <c r="AI331" s="8"/>
      <c r="AJ331" s="8"/>
      <c r="AK331" s="8"/>
      <c r="AL331" s="8"/>
      <c r="AM331" s="8"/>
      <c r="AN331" s="8"/>
      <c r="AO331" s="8"/>
      <c r="AP331" s="8"/>
      <c r="AQ331" s="8"/>
      <c r="AR331" s="8"/>
      <c r="AS331" s="8"/>
      <c r="AT331" s="8"/>
      <c r="AU331" s="8"/>
      <c r="AV331" s="8"/>
      <c r="AW331" s="8"/>
      <c r="AX331" s="8"/>
      <c r="AY331" s="8"/>
      <c r="AZ331" s="8"/>
      <c r="BA331" s="8"/>
      <c r="BB331" s="8"/>
      <c r="BC331" s="8"/>
      <c r="BD331" s="8"/>
      <c r="BE331" s="8"/>
      <c r="BF331" s="8"/>
      <c r="BG331" s="8"/>
      <c r="BH331" s="8"/>
      <c r="BI331" s="8"/>
      <c r="BJ331" s="8"/>
      <c r="BK331" s="8"/>
      <c r="BL331" s="8"/>
      <c r="BM331" s="8"/>
      <c r="BN331" s="8"/>
      <c r="BO331" s="8"/>
      <c r="BP331" s="8"/>
      <c r="BQ331" s="8"/>
      <c r="BR331" s="8"/>
      <c r="BS331" s="8"/>
      <c r="BT331" s="8"/>
      <c r="BU331" s="8"/>
      <c r="BV331" s="8"/>
      <c r="BW331" s="8"/>
      <c r="BX331" s="8"/>
      <c r="BY331" s="8"/>
      <c r="BZ331" s="8"/>
      <c r="CA331" s="8"/>
      <c r="CB331" s="8"/>
      <c r="CC331" s="8"/>
      <c r="CD331" s="8"/>
      <c r="CE331" s="8"/>
      <c r="CF331" s="8"/>
      <c r="CG331" s="8"/>
      <c r="CH331" s="8"/>
      <c r="CI331" s="8"/>
      <c r="CJ331" s="8"/>
      <c r="CK331" s="8"/>
      <c r="CL331" s="8"/>
      <c r="CM331" s="8"/>
      <c r="CN331" s="8"/>
      <c r="CO331" s="8"/>
      <c r="CP331" s="8"/>
      <c r="CQ331" s="8"/>
      <c r="CR331" s="8"/>
      <c r="CS331" s="8"/>
      <c r="CT331" s="8"/>
      <c r="CU331" s="8"/>
      <c r="CV331" s="8"/>
      <c r="CW331" s="8"/>
      <c r="CX331" s="8"/>
      <c r="CY331" s="8"/>
      <c r="CZ331" s="8"/>
      <c r="DA331" s="8"/>
      <c r="DB331" s="8"/>
      <c r="DC331" s="8"/>
      <c r="DD331" s="8"/>
      <c r="DE331" s="8"/>
      <c r="DF331" s="8"/>
      <c r="DG331" s="8"/>
      <c r="DH331" s="8"/>
      <c r="DI331" s="8"/>
      <c r="DJ331" s="8"/>
      <c r="DK331" s="8"/>
      <c r="DL331" s="8"/>
      <c r="DM331" s="8"/>
      <c r="DN331" s="8"/>
      <c r="DO331" s="8"/>
      <c r="DP331" s="8"/>
      <c r="DQ331" s="8"/>
      <c r="DR331" s="8"/>
      <c r="DS331" s="8"/>
      <c r="DT331" s="8"/>
      <c r="DU331" s="8"/>
      <c r="DV331" s="8"/>
      <c r="DW331" s="8"/>
      <c r="DX331" s="8"/>
      <c r="DY331" s="8"/>
      <c r="DZ331" s="8"/>
      <c r="EA331" s="8"/>
      <c r="EB331" s="8"/>
      <c r="EC331" s="8"/>
      <c r="ED331" s="8"/>
      <c r="EE331" s="8"/>
      <c r="EF331" s="8"/>
      <c r="EG331" s="8"/>
      <c r="EH331" s="8"/>
      <c r="EI331" s="8"/>
      <c r="EJ331" s="8"/>
      <c r="EK331" s="8"/>
      <c r="EL331" s="8"/>
      <c r="EM331" s="8"/>
      <c r="EN331" s="8"/>
      <c r="EO331" s="8"/>
      <c r="EP331" s="8"/>
      <c r="EQ331" s="8"/>
      <c r="ER331" s="8"/>
      <c r="ES331" s="8"/>
      <c r="ET331" s="8"/>
      <c r="EU331" s="8"/>
      <c r="EV331" s="8"/>
      <c r="EW331" s="8"/>
      <c r="EX331" s="8"/>
      <c r="EY331" s="8"/>
      <c r="EZ331" s="8"/>
      <c r="FA331" s="8"/>
      <c r="FB331" s="8"/>
      <c r="FC331" s="8"/>
      <c r="FD331" s="8"/>
      <c r="FE331" s="8"/>
      <c r="FF331" s="8"/>
      <c r="FG331" s="8"/>
      <c r="FH331" s="8"/>
      <c r="FI331" s="8"/>
      <c r="FJ331" s="8"/>
      <c r="FK331" s="8"/>
      <c r="FL331" s="8"/>
      <c r="FM331" s="8"/>
      <c r="FN331" s="8"/>
      <c r="FO331" s="8"/>
      <c r="FP331" s="8"/>
      <c r="FQ331" s="8"/>
      <c r="FR331" s="8"/>
      <c r="FS331" s="8"/>
      <c r="FT331" s="8"/>
      <c r="FU331" s="8"/>
      <c r="FV331" s="8"/>
      <c r="FW331" s="8"/>
      <c r="FX331" s="8"/>
      <c r="FY331" s="8"/>
      <c r="FZ331" s="8"/>
      <c r="GA331" s="8"/>
      <c r="GB331" s="8"/>
      <c r="GC331" s="8"/>
      <c r="GD331" s="8"/>
      <c r="GE331" s="8"/>
      <c r="GF331" s="8"/>
      <c r="GG331" s="8"/>
      <c r="GH331" s="8"/>
      <c r="GI331" s="8"/>
      <c r="GJ331" s="8"/>
      <c r="GK331" s="8"/>
      <c r="GL331" s="8"/>
      <c r="GM331" s="8"/>
      <c r="GN331" s="8"/>
      <c r="GO331" s="8"/>
      <c r="GP331" s="8"/>
      <c r="GQ331" s="8"/>
      <c r="GR331" s="8"/>
      <c r="GS331" s="8"/>
      <c r="GT331" s="8"/>
      <c r="GU331" s="8"/>
      <c r="GV331" s="8"/>
      <c r="GW331" s="8"/>
      <c r="GX331" s="8"/>
      <c r="GY331" s="8"/>
      <c r="GZ331" s="8"/>
      <c r="HA331" s="8"/>
      <c r="HB331" s="8"/>
      <c r="HC331" s="8"/>
      <c r="HD331" s="8"/>
      <c r="HE331" s="8"/>
      <c r="HF331" s="8"/>
      <c r="HG331" s="8"/>
      <c r="HH331" s="8"/>
      <c r="HI331" s="8"/>
      <c r="HJ331" s="8"/>
      <c r="HK331" s="8"/>
      <c r="HL331" s="8"/>
      <c r="HM331" s="8"/>
      <c r="HN331" s="8"/>
      <c r="HO331" s="8"/>
      <c r="HP331" s="8"/>
      <c r="HQ331" s="8"/>
      <c r="HR331" s="8"/>
      <c r="HS331" s="8"/>
      <c r="HT331" s="8"/>
      <c r="HU331" s="8"/>
      <c r="HV331" s="8"/>
      <c r="HW331" s="8"/>
      <c r="HX331" s="8"/>
      <c r="HY331" s="8"/>
      <c r="HZ331" s="8"/>
      <c r="IA331" s="8"/>
      <c r="IB331" s="8"/>
      <c r="IC331" s="8"/>
      <c r="ID331" s="8"/>
      <c r="IE331" s="8"/>
      <c r="IF331" s="8"/>
      <c r="IG331" s="8"/>
      <c r="IH331" s="8"/>
      <c r="II331" s="8"/>
      <c r="IJ331" s="8"/>
    </row>
    <row r="332" spans="1:244" ht="74.25" customHeight="1" x14ac:dyDescent="0.25">
      <c r="A332" s="62" t="s">
        <v>24</v>
      </c>
      <c r="B332" s="62" t="s">
        <v>927</v>
      </c>
      <c r="C332" s="15" t="s">
        <v>20</v>
      </c>
      <c r="D332" s="15" t="s">
        <v>8</v>
      </c>
      <c r="E332" s="18">
        <f t="shared" si="54"/>
        <v>1407.6</v>
      </c>
      <c r="F332" s="18">
        <v>1407.6</v>
      </c>
      <c r="G332" s="61"/>
      <c r="H332" s="61">
        <f t="shared" si="56"/>
        <v>1614.6</v>
      </c>
      <c r="I332" s="61">
        <v>1614.6</v>
      </c>
      <c r="J332" s="61"/>
      <c r="K332" s="8"/>
      <c r="L332" s="8"/>
      <c r="M332" s="8"/>
      <c r="N332" s="8"/>
      <c r="O332" s="8"/>
      <c r="P332" s="8"/>
      <c r="Q332" s="8"/>
      <c r="R332" s="8"/>
      <c r="S332" s="8"/>
      <c r="T332" s="8"/>
      <c r="U332" s="8"/>
      <c r="V332" s="8"/>
      <c r="W332" s="8"/>
      <c r="X332" s="8"/>
      <c r="Y332" s="8"/>
      <c r="Z332" s="8"/>
      <c r="AA332" s="8"/>
      <c r="AB332" s="8"/>
      <c r="AC332" s="8"/>
      <c r="AD332" s="8"/>
      <c r="AE332" s="8"/>
      <c r="AF332" s="8"/>
      <c r="AG332" s="8"/>
      <c r="AH332" s="8"/>
      <c r="AI332" s="8"/>
      <c r="AJ332" s="8"/>
      <c r="AK332" s="8"/>
      <c r="AL332" s="8"/>
      <c r="AM332" s="8"/>
      <c r="AN332" s="8"/>
      <c r="AO332" s="8"/>
      <c r="AP332" s="8"/>
      <c r="AQ332" s="8"/>
      <c r="AR332" s="8"/>
      <c r="AS332" s="8"/>
      <c r="AT332" s="8"/>
      <c r="AU332" s="8"/>
      <c r="AV332" s="8"/>
      <c r="AW332" s="8"/>
      <c r="AX332" s="8"/>
      <c r="AY332" s="8"/>
      <c r="AZ332" s="8"/>
      <c r="BA332" s="8"/>
      <c r="BB332" s="8"/>
      <c r="BC332" s="8"/>
      <c r="BD332" s="8"/>
      <c r="BE332" s="8"/>
      <c r="BF332" s="8"/>
      <c r="BG332" s="8"/>
      <c r="BH332" s="8"/>
      <c r="BI332" s="8"/>
      <c r="BJ332" s="8"/>
      <c r="BK332" s="8"/>
      <c r="BL332" s="8"/>
      <c r="BM332" s="8"/>
      <c r="BN332" s="8"/>
      <c r="BO332" s="8"/>
      <c r="BP332" s="8"/>
      <c r="BQ332" s="8"/>
      <c r="BR332" s="8"/>
      <c r="BS332" s="8"/>
      <c r="BT332" s="8"/>
      <c r="BU332" s="8"/>
      <c r="BV332" s="8"/>
      <c r="BW332" s="8"/>
      <c r="BX332" s="8"/>
      <c r="BY332" s="8"/>
      <c r="BZ332" s="8"/>
      <c r="CA332" s="8"/>
      <c r="CB332" s="8"/>
      <c r="CC332" s="8"/>
      <c r="CD332" s="8"/>
      <c r="CE332" s="8"/>
      <c r="CF332" s="8"/>
      <c r="CG332" s="8"/>
      <c r="CH332" s="8"/>
      <c r="CI332" s="8"/>
      <c r="CJ332" s="8"/>
      <c r="CK332" s="8"/>
      <c r="CL332" s="8"/>
      <c r="CM332" s="8"/>
      <c r="CN332" s="8"/>
      <c r="CO332" s="8"/>
      <c r="CP332" s="8"/>
      <c r="CQ332" s="8"/>
      <c r="CR332" s="8"/>
      <c r="CS332" s="8"/>
      <c r="CT332" s="8"/>
      <c r="CU332" s="8"/>
      <c r="CV332" s="8"/>
      <c r="CW332" s="8"/>
      <c r="CX332" s="8"/>
      <c r="CY332" s="8"/>
      <c r="CZ332" s="8"/>
      <c r="DA332" s="8"/>
      <c r="DB332" s="8"/>
      <c r="DC332" s="8"/>
      <c r="DD332" s="8"/>
      <c r="DE332" s="8"/>
      <c r="DF332" s="8"/>
      <c r="DG332" s="8"/>
      <c r="DH332" s="8"/>
      <c r="DI332" s="8"/>
      <c r="DJ332" s="8"/>
      <c r="DK332" s="8"/>
      <c r="DL332" s="8"/>
      <c r="DM332" s="8"/>
      <c r="DN332" s="8"/>
      <c r="DO332" s="8"/>
      <c r="DP332" s="8"/>
      <c r="DQ332" s="8"/>
      <c r="DR332" s="8"/>
      <c r="DS332" s="8"/>
      <c r="DT332" s="8"/>
      <c r="DU332" s="8"/>
      <c r="DV332" s="8"/>
      <c r="DW332" s="8"/>
      <c r="DX332" s="8"/>
      <c r="DY332" s="8"/>
      <c r="DZ332" s="8"/>
      <c r="EA332" s="8"/>
      <c r="EB332" s="8"/>
      <c r="EC332" s="8"/>
      <c r="ED332" s="8"/>
      <c r="EE332" s="8"/>
      <c r="EF332" s="8"/>
      <c r="EG332" s="8"/>
      <c r="EH332" s="8"/>
      <c r="EI332" s="8"/>
      <c r="EJ332" s="8"/>
      <c r="EK332" s="8"/>
      <c r="EL332" s="8"/>
      <c r="EM332" s="8"/>
      <c r="EN332" s="8"/>
      <c r="EO332" s="8"/>
      <c r="EP332" s="8"/>
      <c r="EQ332" s="8"/>
      <c r="ER332" s="8"/>
      <c r="ES332" s="8"/>
      <c r="ET332" s="8"/>
      <c r="EU332" s="8"/>
      <c r="EV332" s="8"/>
      <c r="EW332" s="8"/>
      <c r="EX332" s="8"/>
      <c r="EY332" s="8"/>
      <c r="EZ332" s="8"/>
      <c r="FA332" s="8"/>
      <c r="FB332" s="8"/>
      <c r="FC332" s="8"/>
      <c r="FD332" s="8"/>
      <c r="FE332" s="8"/>
      <c r="FF332" s="8"/>
      <c r="FG332" s="8"/>
      <c r="FH332" s="8"/>
      <c r="FI332" s="8"/>
      <c r="FJ332" s="8"/>
      <c r="FK332" s="8"/>
      <c r="FL332" s="8"/>
      <c r="FM332" s="8"/>
      <c r="FN332" s="8"/>
      <c r="FO332" s="8"/>
      <c r="FP332" s="8"/>
      <c r="FQ332" s="8"/>
      <c r="FR332" s="8"/>
      <c r="FS332" s="8"/>
      <c r="FT332" s="8"/>
      <c r="FU332" s="8"/>
      <c r="FV332" s="8"/>
      <c r="FW332" s="8"/>
      <c r="FX332" s="8"/>
      <c r="FY332" s="8"/>
      <c r="FZ332" s="8"/>
      <c r="GA332" s="8"/>
      <c r="GB332" s="8"/>
      <c r="GC332" s="8"/>
      <c r="GD332" s="8"/>
      <c r="GE332" s="8"/>
      <c r="GF332" s="8"/>
      <c r="GG332" s="8"/>
      <c r="GH332" s="8"/>
      <c r="GI332" s="8"/>
      <c r="GJ332" s="8"/>
      <c r="GK332" s="8"/>
      <c r="GL332" s="8"/>
      <c r="GM332" s="8"/>
      <c r="GN332" s="8"/>
      <c r="GO332" s="8"/>
      <c r="GP332" s="8"/>
      <c r="GQ332" s="8"/>
      <c r="GR332" s="8"/>
      <c r="GS332" s="8"/>
      <c r="GT332" s="8"/>
      <c r="GU332" s="8"/>
      <c r="GV332" s="8"/>
      <c r="GW332" s="8"/>
      <c r="GX332" s="8"/>
      <c r="GY332" s="8"/>
      <c r="GZ332" s="8"/>
      <c r="HA332" s="8"/>
      <c r="HB332" s="8"/>
      <c r="HC332" s="8"/>
      <c r="HD332" s="8"/>
      <c r="HE332" s="8"/>
      <c r="HF332" s="8"/>
      <c r="HG332" s="8"/>
      <c r="HH332" s="8"/>
      <c r="HI332" s="8"/>
      <c r="HJ332" s="8"/>
      <c r="HK332" s="8"/>
      <c r="HL332" s="8"/>
      <c r="HM332" s="8"/>
      <c r="HN332" s="8"/>
      <c r="HO332" s="8"/>
      <c r="HP332" s="8"/>
      <c r="HQ332" s="8"/>
      <c r="HR332" s="8"/>
      <c r="HS332" s="8"/>
      <c r="HT332" s="8"/>
      <c r="HU332" s="8"/>
      <c r="HV332" s="8"/>
      <c r="HW332" s="8"/>
      <c r="HX332" s="8"/>
      <c r="HY332" s="8"/>
      <c r="HZ332" s="8"/>
      <c r="IA332" s="8"/>
      <c r="IB332" s="8"/>
      <c r="IC332" s="8"/>
      <c r="ID332" s="8"/>
      <c r="IE332" s="8"/>
      <c r="IF332" s="8"/>
      <c r="IG332" s="8"/>
      <c r="IH332" s="8"/>
      <c r="II332" s="8"/>
      <c r="IJ332" s="8"/>
    </row>
    <row r="333" spans="1:244" ht="183" customHeight="1" x14ac:dyDescent="0.25">
      <c r="A333" s="37" t="s">
        <v>908</v>
      </c>
      <c r="B333" s="11" t="s">
        <v>849</v>
      </c>
      <c r="C333" s="15"/>
      <c r="D333" s="15"/>
      <c r="E333" s="16">
        <f>F333+G333</f>
        <v>19533.8</v>
      </c>
      <c r="F333" s="17">
        <f>F334</f>
        <v>0</v>
      </c>
      <c r="G333" s="16">
        <f>G334</f>
        <v>19533.8</v>
      </c>
      <c r="H333" s="16">
        <f>I333+J333</f>
        <v>18890.7</v>
      </c>
      <c r="I333" s="17">
        <f>I334</f>
        <v>0</v>
      </c>
      <c r="J333" s="16">
        <f>J334</f>
        <v>18890.7</v>
      </c>
      <c r="K333" s="8"/>
      <c r="L333" s="8"/>
      <c r="M333" s="8"/>
      <c r="N333" s="8"/>
      <c r="O333" s="8"/>
      <c r="P333" s="8"/>
      <c r="Q333" s="8"/>
      <c r="R333" s="8"/>
      <c r="S333" s="8"/>
      <c r="T333" s="8"/>
      <c r="U333" s="8"/>
      <c r="V333" s="8"/>
      <c r="W333" s="8"/>
      <c r="X333" s="8"/>
      <c r="Y333" s="8"/>
      <c r="Z333" s="8"/>
      <c r="AA333" s="8"/>
      <c r="AB333" s="8"/>
      <c r="AC333" s="8"/>
      <c r="AD333" s="8"/>
      <c r="AE333" s="8"/>
      <c r="AF333" s="8"/>
      <c r="AG333" s="8"/>
      <c r="AH333" s="8"/>
      <c r="AI333" s="8"/>
      <c r="AJ333" s="8"/>
      <c r="AK333" s="8"/>
      <c r="AL333" s="8"/>
      <c r="AM333" s="8"/>
      <c r="AN333" s="8"/>
      <c r="AO333" s="8"/>
      <c r="AP333" s="8"/>
      <c r="AQ333" s="8"/>
      <c r="AR333" s="8"/>
      <c r="AS333" s="8"/>
      <c r="AT333" s="8"/>
      <c r="AU333" s="8"/>
      <c r="AV333" s="8"/>
      <c r="AW333" s="8"/>
      <c r="AX333" s="8"/>
      <c r="AY333" s="8"/>
      <c r="AZ333" s="8"/>
      <c r="BA333" s="8"/>
      <c r="BB333" s="8"/>
      <c r="BC333" s="8"/>
      <c r="BD333" s="8"/>
      <c r="BE333" s="8"/>
      <c r="BF333" s="8"/>
      <c r="BG333" s="8"/>
      <c r="BH333" s="8"/>
      <c r="BI333" s="8"/>
      <c r="BJ333" s="8"/>
      <c r="BK333" s="8"/>
      <c r="BL333" s="8"/>
      <c r="BM333" s="8"/>
      <c r="BN333" s="8"/>
      <c r="BO333" s="8"/>
      <c r="BP333" s="8"/>
      <c r="BQ333" s="8"/>
      <c r="BR333" s="8"/>
      <c r="BS333" s="8"/>
      <c r="BT333" s="8"/>
      <c r="BU333" s="8"/>
      <c r="BV333" s="8"/>
      <c r="BW333" s="8"/>
      <c r="BX333" s="8"/>
      <c r="BY333" s="8"/>
      <c r="BZ333" s="8"/>
      <c r="CA333" s="8"/>
      <c r="CB333" s="8"/>
      <c r="CC333" s="8"/>
      <c r="CD333" s="8"/>
      <c r="CE333" s="8"/>
      <c r="CF333" s="8"/>
      <c r="CG333" s="8"/>
      <c r="CH333" s="8"/>
      <c r="CI333" s="8"/>
      <c r="CJ333" s="8"/>
      <c r="CK333" s="8"/>
      <c r="CL333" s="8"/>
      <c r="CM333" s="8"/>
      <c r="CN333" s="8"/>
      <c r="CO333" s="8"/>
      <c r="CP333" s="8"/>
      <c r="CQ333" s="8"/>
      <c r="CR333" s="8"/>
      <c r="CS333" s="8"/>
      <c r="CT333" s="8"/>
      <c r="CU333" s="8"/>
      <c r="CV333" s="8"/>
      <c r="CW333" s="8"/>
      <c r="CX333" s="8"/>
      <c r="CY333" s="8"/>
      <c r="CZ333" s="8"/>
      <c r="DA333" s="8"/>
      <c r="DB333" s="8"/>
      <c r="DC333" s="8"/>
      <c r="DD333" s="8"/>
      <c r="DE333" s="8"/>
      <c r="DF333" s="8"/>
      <c r="DG333" s="8"/>
      <c r="DH333" s="8"/>
      <c r="DI333" s="8"/>
      <c r="DJ333" s="8"/>
      <c r="DK333" s="8"/>
      <c r="DL333" s="8"/>
      <c r="DM333" s="8"/>
      <c r="DN333" s="8"/>
      <c r="DO333" s="8"/>
      <c r="DP333" s="8"/>
      <c r="DQ333" s="8"/>
      <c r="DR333" s="8"/>
      <c r="DS333" s="8"/>
      <c r="DT333" s="8"/>
      <c r="DU333" s="8"/>
      <c r="DV333" s="8"/>
      <c r="DW333" s="8"/>
      <c r="DX333" s="8"/>
      <c r="DY333" s="8"/>
      <c r="DZ333" s="8"/>
      <c r="EA333" s="8"/>
      <c r="EB333" s="8"/>
      <c r="EC333" s="8"/>
      <c r="ED333" s="8"/>
      <c r="EE333" s="8"/>
      <c r="EF333" s="8"/>
      <c r="EG333" s="8"/>
      <c r="EH333" s="8"/>
      <c r="EI333" s="8"/>
      <c r="EJ333" s="8"/>
      <c r="EK333" s="8"/>
      <c r="EL333" s="8"/>
      <c r="EM333" s="8"/>
      <c r="EN333" s="8"/>
      <c r="EO333" s="8"/>
      <c r="EP333" s="8"/>
      <c r="EQ333" s="8"/>
      <c r="ER333" s="8"/>
      <c r="ES333" s="8"/>
      <c r="ET333" s="8"/>
      <c r="EU333" s="8"/>
      <c r="EV333" s="8"/>
      <c r="EW333" s="8"/>
      <c r="EX333" s="8"/>
      <c r="EY333" s="8"/>
      <c r="EZ333" s="8"/>
      <c r="FA333" s="8"/>
      <c r="FB333" s="8"/>
      <c r="FC333" s="8"/>
      <c r="FD333" s="8"/>
      <c r="FE333" s="8"/>
      <c r="FF333" s="8"/>
      <c r="FG333" s="8"/>
      <c r="FH333" s="8"/>
      <c r="FI333" s="8"/>
      <c r="FJ333" s="8"/>
      <c r="FK333" s="8"/>
      <c r="FL333" s="8"/>
      <c r="FM333" s="8"/>
      <c r="FN333" s="8"/>
      <c r="FO333" s="8"/>
      <c r="FP333" s="8"/>
      <c r="FQ333" s="8"/>
      <c r="FR333" s="8"/>
      <c r="FS333" s="8"/>
      <c r="FT333" s="8"/>
      <c r="FU333" s="8"/>
      <c r="FV333" s="8"/>
      <c r="FW333" s="8"/>
      <c r="FX333" s="8"/>
      <c r="FY333" s="8"/>
      <c r="FZ333" s="8"/>
      <c r="GA333" s="8"/>
      <c r="GB333" s="8"/>
      <c r="GC333" s="8"/>
      <c r="GD333" s="8"/>
      <c r="GE333" s="8"/>
      <c r="GF333" s="8"/>
      <c r="GG333" s="8"/>
      <c r="GH333" s="8"/>
      <c r="GI333" s="8"/>
      <c r="GJ333" s="8"/>
      <c r="GK333" s="8"/>
      <c r="GL333" s="8"/>
      <c r="GM333" s="8"/>
      <c r="GN333" s="8"/>
      <c r="GO333" s="8"/>
      <c r="GP333" s="8"/>
      <c r="GQ333" s="8"/>
      <c r="GR333" s="8"/>
      <c r="GS333" s="8"/>
      <c r="GT333" s="8"/>
      <c r="GU333" s="8"/>
      <c r="GV333" s="8"/>
      <c r="GW333" s="8"/>
      <c r="GX333" s="8"/>
      <c r="GY333" s="8"/>
      <c r="GZ333" s="8"/>
      <c r="HA333" s="8"/>
      <c r="HB333" s="8"/>
      <c r="HC333" s="8"/>
      <c r="HD333" s="8"/>
      <c r="HE333" s="8"/>
      <c r="HF333" s="8"/>
      <c r="HG333" s="8"/>
      <c r="HH333" s="8"/>
      <c r="HI333" s="8"/>
      <c r="HJ333" s="8"/>
      <c r="HK333" s="8"/>
      <c r="HL333" s="8"/>
      <c r="HM333" s="8"/>
      <c r="HN333" s="8"/>
      <c r="HO333" s="8"/>
      <c r="HP333" s="8"/>
      <c r="HQ333" s="8"/>
      <c r="HR333" s="8"/>
      <c r="HS333" s="8"/>
      <c r="HT333" s="8"/>
      <c r="HU333" s="8"/>
      <c r="HV333" s="8"/>
      <c r="HW333" s="8"/>
      <c r="HX333" s="8"/>
      <c r="HY333" s="8"/>
      <c r="HZ333" s="8"/>
      <c r="IA333" s="8"/>
      <c r="IB333" s="8"/>
      <c r="IC333" s="8"/>
      <c r="ID333" s="8"/>
      <c r="IE333" s="8"/>
      <c r="IF333" s="8"/>
      <c r="IG333" s="8"/>
      <c r="IH333" s="8"/>
      <c r="II333" s="8"/>
      <c r="IJ333" s="8"/>
    </row>
    <row r="334" spans="1:244" ht="154.5" customHeight="1" x14ac:dyDescent="0.25">
      <c r="A334" s="35" t="s">
        <v>848</v>
      </c>
      <c r="B334" s="15" t="s">
        <v>850</v>
      </c>
      <c r="C334" s="15"/>
      <c r="D334" s="15"/>
      <c r="E334" s="18">
        <f t="shared" ref="E334:E336" si="57">F334+G334</f>
        <v>19533.8</v>
      </c>
      <c r="F334" s="19">
        <f>F336</f>
        <v>0</v>
      </c>
      <c r="G334" s="18">
        <f>G335+G336</f>
        <v>19533.8</v>
      </c>
      <c r="H334" s="18">
        <f t="shared" ref="H334:H336" si="58">I334+J334</f>
        <v>18890.7</v>
      </c>
      <c r="I334" s="19">
        <f>I336</f>
        <v>0</v>
      </c>
      <c r="J334" s="18">
        <f>J335+J336</f>
        <v>18890.7</v>
      </c>
      <c r="K334" s="8"/>
      <c r="L334" s="8"/>
      <c r="M334" s="8"/>
      <c r="N334" s="8"/>
      <c r="O334" s="8"/>
      <c r="P334" s="8"/>
      <c r="Q334" s="8"/>
      <c r="R334" s="8"/>
      <c r="S334" s="8"/>
      <c r="T334" s="8"/>
      <c r="U334" s="8"/>
      <c r="V334" s="8"/>
      <c r="W334" s="8"/>
      <c r="X334" s="8"/>
      <c r="Y334" s="8"/>
      <c r="Z334" s="8"/>
      <c r="AA334" s="8"/>
      <c r="AB334" s="8"/>
      <c r="AC334" s="8"/>
      <c r="AD334" s="8"/>
      <c r="AE334" s="8"/>
      <c r="AF334" s="8"/>
      <c r="AG334" s="8"/>
      <c r="AH334" s="8"/>
      <c r="AI334" s="8"/>
      <c r="AJ334" s="8"/>
      <c r="AK334" s="8"/>
      <c r="AL334" s="8"/>
      <c r="AM334" s="8"/>
      <c r="AN334" s="8"/>
      <c r="AO334" s="8"/>
      <c r="AP334" s="8"/>
      <c r="AQ334" s="8"/>
      <c r="AR334" s="8"/>
      <c r="AS334" s="8"/>
      <c r="AT334" s="8"/>
      <c r="AU334" s="8"/>
      <c r="AV334" s="8"/>
      <c r="AW334" s="8"/>
      <c r="AX334" s="8"/>
      <c r="AY334" s="8"/>
      <c r="AZ334" s="8"/>
      <c r="BA334" s="8"/>
      <c r="BB334" s="8"/>
      <c r="BC334" s="8"/>
      <c r="BD334" s="8"/>
      <c r="BE334" s="8"/>
      <c r="BF334" s="8"/>
      <c r="BG334" s="8"/>
      <c r="BH334" s="8"/>
      <c r="BI334" s="8"/>
      <c r="BJ334" s="8"/>
      <c r="BK334" s="8"/>
      <c r="BL334" s="8"/>
      <c r="BM334" s="8"/>
      <c r="BN334" s="8"/>
      <c r="BO334" s="8"/>
      <c r="BP334" s="8"/>
      <c r="BQ334" s="8"/>
      <c r="BR334" s="8"/>
      <c r="BS334" s="8"/>
      <c r="BT334" s="8"/>
      <c r="BU334" s="8"/>
      <c r="BV334" s="8"/>
      <c r="BW334" s="8"/>
      <c r="BX334" s="8"/>
      <c r="BY334" s="8"/>
      <c r="BZ334" s="8"/>
      <c r="CA334" s="8"/>
      <c r="CB334" s="8"/>
      <c r="CC334" s="8"/>
      <c r="CD334" s="8"/>
      <c r="CE334" s="8"/>
      <c r="CF334" s="8"/>
      <c r="CG334" s="8"/>
      <c r="CH334" s="8"/>
      <c r="CI334" s="8"/>
      <c r="CJ334" s="8"/>
      <c r="CK334" s="8"/>
      <c r="CL334" s="8"/>
      <c r="CM334" s="8"/>
      <c r="CN334" s="8"/>
      <c r="CO334" s="8"/>
      <c r="CP334" s="8"/>
      <c r="CQ334" s="8"/>
      <c r="CR334" s="8"/>
      <c r="CS334" s="8"/>
      <c r="CT334" s="8"/>
      <c r="CU334" s="8"/>
      <c r="CV334" s="8"/>
      <c r="CW334" s="8"/>
      <c r="CX334" s="8"/>
      <c r="CY334" s="8"/>
      <c r="CZ334" s="8"/>
      <c r="DA334" s="8"/>
      <c r="DB334" s="8"/>
      <c r="DC334" s="8"/>
      <c r="DD334" s="8"/>
      <c r="DE334" s="8"/>
      <c r="DF334" s="8"/>
      <c r="DG334" s="8"/>
      <c r="DH334" s="8"/>
      <c r="DI334" s="8"/>
      <c r="DJ334" s="8"/>
      <c r="DK334" s="8"/>
      <c r="DL334" s="8"/>
      <c r="DM334" s="8"/>
      <c r="DN334" s="8"/>
      <c r="DO334" s="8"/>
      <c r="DP334" s="8"/>
      <c r="DQ334" s="8"/>
      <c r="DR334" s="8"/>
      <c r="DS334" s="8"/>
      <c r="DT334" s="8"/>
      <c r="DU334" s="8"/>
      <c r="DV334" s="8"/>
      <c r="DW334" s="8"/>
      <c r="DX334" s="8"/>
      <c r="DY334" s="8"/>
      <c r="DZ334" s="8"/>
      <c r="EA334" s="8"/>
      <c r="EB334" s="8"/>
      <c r="EC334" s="8"/>
      <c r="ED334" s="8"/>
      <c r="EE334" s="8"/>
      <c r="EF334" s="8"/>
      <c r="EG334" s="8"/>
      <c r="EH334" s="8"/>
      <c r="EI334" s="8"/>
      <c r="EJ334" s="8"/>
      <c r="EK334" s="8"/>
      <c r="EL334" s="8"/>
      <c r="EM334" s="8"/>
      <c r="EN334" s="8"/>
      <c r="EO334" s="8"/>
      <c r="EP334" s="8"/>
      <c r="EQ334" s="8"/>
      <c r="ER334" s="8"/>
      <c r="ES334" s="8"/>
      <c r="ET334" s="8"/>
      <c r="EU334" s="8"/>
      <c r="EV334" s="8"/>
      <c r="EW334" s="8"/>
      <c r="EX334" s="8"/>
      <c r="EY334" s="8"/>
      <c r="EZ334" s="8"/>
      <c r="FA334" s="8"/>
      <c r="FB334" s="8"/>
      <c r="FC334" s="8"/>
      <c r="FD334" s="8"/>
      <c r="FE334" s="8"/>
      <c r="FF334" s="8"/>
      <c r="FG334" s="8"/>
      <c r="FH334" s="8"/>
      <c r="FI334" s="8"/>
      <c r="FJ334" s="8"/>
      <c r="FK334" s="8"/>
      <c r="FL334" s="8"/>
      <c r="FM334" s="8"/>
      <c r="FN334" s="8"/>
      <c r="FO334" s="8"/>
      <c r="FP334" s="8"/>
      <c r="FQ334" s="8"/>
      <c r="FR334" s="8"/>
      <c r="FS334" s="8"/>
      <c r="FT334" s="8"/>
      <c r="FU334" s="8"/>
      <c r="FV334" s="8"/>
      <c r="FW334" s="8"/>
      <c r="FX334" s="8"/>
      <c r="FY334" s="8"/>
      <c r="FZ334" s="8"/>
      <c r="GA334" s="8"/>
      <c r="GB334" s="8"/>
      <c r="GC334" s="8"/>
      <c r="GD334" s="8"/>
      <c r="GE334" s="8"/>
      <c r="GF334" s="8"/>
      <c r="GG334" s="8"/>
      <c r="GH334" s="8"/>
      <c r="GI334" s="8"/>
      <c r="GJ334" s="8"/>
      <c r="GK334" s="8"/>
      <c r="GL334" s="8"/>
      <c r="GM334" s="8"/>
      <c r="GN334" s="8"/>
      <c r="GO334" s="8"/>
      <c r="GP334" s="8"/>
      <c r="GQ334" s="8"/>
      <c r="GR334" s="8"/>
      <c r="GS334" s="8"/>
      <c r="GT334" s="8"/>
      <c r="GU334" s="8"/>
      <c r="GV334" s="8"/>
      <c r="GW334" s="8"/>
      <c r="GX334" s="8"/>
      <c r="GY334" s="8"/>
      <c r="GZ334" s="8"/>
      <c r="HA334" s="8"/>
      <c r="HB334" s="8"/>
      <c r="HC334" s="8"/>
      <c r="HD334" s="8"/>
      <c r="HE334" s="8"/>
      <c r="HF334" s="8"/>
      <c r="HG334" s="8"/>
      <c r="HH334" s="8"/>
      <c r="HI334" s="8"/>
      <c r="HJ334" s="8"/>
      <c r="HK334" s="8"/>
      <c r="HL334" s="8"/>
      <c r="HM334" s="8"/>
      <c r="HN334" s="8"/>
      <c r="HO334" s="8"/>
      <c r="HP334" s="8"/>
      <c r="HQ334" s="8"/>
      <c r="HR334" s="8"/>
      <c r="HS334" s="8"/>
      <c r="HT334" s="8"/>
      <c r="HU334" s="8"/>
      <c r="HV334" s="8"/>
      <c r="HW334" s="8"/>
      <c r="HX334" s="8"/>
      <c r="HY334" s="8"/>
      <c r="HZ334" s="8"/>
      <c r="IA334" s="8"/>
      <c r="IB334" s="8"/>
      <c r="IC334" s="8"/>
      <c r="ID334" s="8"/>
      <c r="IE334" s="8"/>
      <c r="IF334" s="8"/>
      <c r="IG334" s="8"/>
      <c r="IH334" s="8"/>
      <c r="II334" s="8"/>
      <c r="IJ334" s="8"/>
    </row>
    <row r="335" spans="1:244" ht="66.75" customHeight="1" x14ac:dyDescent="0.25">
      <c r="A335" s="15" t="s">
        <v>23</v>
      </c>
      <c r="B335" s="15" t="s">
        <v>850</v>
      </c>
      <c r="C335" s="15" t="s">
        <v>16</v>
      </c>
      <c r="D335" s="15" t="s">
        <v>11</v>
      </c>
      <c r="E335" s="18">
        <f t="shared" si="57"/>
        <v>154.80000000000001</v>
      </c>
      <c r="F335" s="19"/>
      <c r="G335" s="61">
        <v>154.80000000000001</v>
      </c>
      <c r="H335" s="61">
        <f t="shared" si="58"/>
        <v>149.69999999999999</v>
      </c>
      <c r="I335" s="61"/>
      <c r="J335" s="61">
        <v>149.69999999999999</v>
      </c>
      <c r="K335" s="8"/>
      <c r="L335" s="8"/>
      <c r="M335" s="8"/>
      <c r="N335" s="8"/>
      <c r="O335" s="8"/>
      <c r="P335" s="8"/>
      <c r="Q335" s="8"/>
      <c r="R335" s="8"/>
      <c r="S335" s="8"/>
      <c r="T335" s="8"/>
      <c r="U335" s="8"/>
      <c r="V335" s="8"/>
      <c r="W335" s="8"/>
      <c r="X335" s="8"/>
      <c r="Y335" s="8"/>
      <c r="Z335" s="8"/>
      <c r="AA335" s="8"/>
      <c r="AB335" s="8"/>
      <c r="AC335" s="8"/>
      <c r="AD335" s="8"/>
      <c r="AE335" s="8"/>
      <c r="AF335" s="8"/>
      <c r="AG335" s="8"/>
      <c r="AH335" s="8"/>
      <c r="AI335" s="8"/>
      <c r="AJ335" s="8"/>
      <c r="AK335" s="8"/>
      <c r="AL335" s="8"/>
      <c r="AM335" s="8"/>
      <c r="AN335" s="8"/>
      <c r="AO335" s="8"/>
      <c r="AP335" s="8"/>
      <c r="AQ335" s="8"/>
      <c r="AR335" s="8"/>
      <c r="AS335" s="8"/>
      <c r="AT335" s="8"/>
      <c r="AU335" s="8"/>
      <c r="AV335" s="8"/>
      <c r="AW335" s="8"/>
      <c r="AX335" s="8"/>
      <c r="AY335" s="8"/>
      <c r="AZ335" s="8"/>
      <c r="BA335" s="8"/>
      <c r="BB335" s="8"/>
      <c r="BC335" s="8"/>
      <c r="BD335" s="8"/>
      <c r="BE335" s="8"/>
      <c r="BF335" s="8"/>
      <c r="BG335" s="8"/>
      <c r="BH335" s="8"/>
      <c r="BI335" s="8"/>
      <c r="BJ335" s="8"/>
      <c r="BK335" s="8"/>
      <c r="BL335" s="8"/>
      <c r="BM335" s="8"/>
      <c r="BN335" s="8"/>
      <c r="BO335" s="8"/>
      <c r="BP335" s="8"/>
      <c r="BQ335" s="8"/>
      <c r="BR335" s="8"/>
      <c r="BS335" s="8"/>
      <c r="BT335" s="8"/>
      <c r="BU335" s="8"/>
      <c r="BV335" s="8"/>
      <c r="BW335" s="8"/>
      <c r="BX335" s="8"/>
      <c r="BY335" s="8"/>
      <c r="BZ335" s="8"/>
      <c r="CA335" s="8"/>
      <c r="CB335" s="8"/>
      <c r="CC335" s="8"/>
      <c r="CD335" s="8"/>
      <c r="CE335" s="8"/>
      <c r="CF335" s="8"/>
      <c r="CG335" s="8"/>
      <c r="CH335" s="8"/>
      <c r="CI335" s="8"/>
      <c r="CJ335" s="8"/>
      <c r="CK335" s="8"/>
      <c r="CL335" s="8"/>
      <c r="CM335" s="8"/>
      <c r="CN335" s="8"/>
      <c r="CO335" s="8"/>
      <c r="CP335" s="8"/>
      <c r="CQ335" s="8"/>
      <c r="CR335" s="8"/>
      <c r="CS335" s="8"/>
      <c r="CT335" s="8"/>
      <c r="CU335" s="8"/>
      <c r="CV335" s="8"/>
      <c r="CW335" s="8"/>
      <c r="CX335" s="8"/>
      <c r="CY335" s="8"/>
      <c r="CZ335" s="8"/>
      <c r="DA335" s="8"/>
      <c r="DB335" s="8"/>
      <c r="DC335" s="8"/>
      <c r="DD335" s="8"/>
      <c r="DE335" s="8"/>
      <c r="DF335" s="8"/>
      <c r="DG335" s="8"/>
      <c r="DH335" s="8"/>
      <c r="DI335" s="8"/>
      <c r="DJ335" s="8"/>
      <c r="DK335" s="8"/>
      <c r="DL335" s="8"/>
      <c r="DM335" s="8"/>
      <c r="DN335" s="8"/>
      <c r="DO335" s="8"/>
      <c r="DP335" s="8"/>
      <c r="DQ335" s="8"/>
      <c r="DR335" s="8"/>
      <c r="DS335" s="8"/>
      <c r="DT335" s="8"/>
      <c r="DU335" s="8"/>
      <c r="DV335" s="8"/>
      <c r="DW335" s="8"/>
      <c r="DX335" s="8"/>
      <c r="DY335" s="8"/>
      <c r="DZ335" s="8"/>
      <c r="EA335" s="8"/>
      <c r="EB335" s="8"/>
      <c r="EC335" s="8"/>
      <c r="ED335" s="8"/>
      <c r="EE335" s="8"/>
      <c r="EF335" s="8"/>
      <c r="EG335" s="8"/>
      <c r="EH335" s="8"/>
      <c r="EI335" s="8"/>
      <c r="EJ335" s="8"/>
      <c r="EK335" s="8"/>
      <c r="EL335" s="8"/>
      <c r="EM335" s="8"/>
      <c r="EN335" s="8"/>
      <c r="EO335" s="8"/>
      <c r="EP335" s="8"/>
      <c r="EQ335" s="8"/>
      <c r="ER335" s="8"/>
      <c r="ES335" s="8"/>
      <c r="ET335" s="8"/>
      <c r="EU335" s="8"/>
      <c r="EV335" s="8"/>
      <c r="EW335" s="8"/>
      <c r="EX335" s="8"/>
      <c r="EY335" s="8"/>
      <c r="EZ335" s="8"/>
      <c r="FA335" s="8"/>
      <c r="FB335" s="8"/>
      <c r="FC335" s="8"/>
      <c r="FD335" s="8"/>
      <c r="FE335" s="8"/>
      <c r="FF335" s="8"/>
      <c r="FG335" s="8"/>
      <c r="FH335" s="8"/>
      <c r="FI335" s="8"/>
      <c r="FJ335" s="8"/>
      <c r="FK335" s="8"/>
      <c r="FL335" s="8"/>
      <c r="FM335" s="8"/>
      <c r="FN335" s="8"/>
      <c r="FO335" s="8"/>
      <c r="FP335" s="8"/>
      <c r="FQ335" s="8"/>
      <c r="FR335" s="8"/>
      <c r="FS335" s="8"/>
      <c r="FT335" s="8"/>
      <c r="FU335" s="8"/>
      <c r="FV335" s="8"/>
      <c r="FW335" s="8"/>
      <c r="FX335" s="8"/>
      <c r="FY335" s="8"/>
      <c r="FZ335" s="8"/>
      <c r="GA335" s="8"/>
      <c r="GB335" s="8"/>
      <c r="GC335" s="8"/>
      <c r="GD335" s="8"/>
      <c r="GE335" s="8"/>
      <c r="GF335" s="8"/>
      <c r="GG335" s="8"/>
      <c r="GH335" s="8"/>
      <c r="GI335" s="8"/>
      <c r="GJ335" s="8"/>
      <c r="GK335" s="8"/>
      <c r="GL335" s="8"/>
      <c r="GM335" s="8"/>
      <c r="GN335" s="8"/>
      <c r="GO335" s="8"/>
      <c r="GP335" s="8"/>
      <c r="GQ335" s="8"/>
      <c r="GR335" s="8"/>
      <c r="GS335" s="8"/>
      <c r="GT335" s="8"/>
      <c r="GU335" s="8"/>
      <c r="GV335" s="8"/>
      <c r="GW335" s="8"/>
      <c r="GX335" s="8"/>
      <c r="GY335" s="8"/>
      <c r="GZ335" s="8"/>
      <c r="HA335" s="8"/>
      <c r="HB335" s="8"/>
      <c r="HC335" s="8"/>
      <c r="HD335" s="8"/>
      <c r="HE335" s="8"/>
      <c r="HF335" s="8"/>
      <c r="HG335" s="8"/>
      <c r="HH335" s="8"/>
      <c r="HI335" s="8"/>
      <c r="HJ335" s="8"/>
      <c r="HK335" s="8"/>
      <c r="HL335" s="8"/>
      <c r="HM335" s="8"/>
      <c r="HN335" s="8"/>
      <c r="HO335" s="8"/>
      <c r="HP335" s="8"/>
      <c r="HQ335" s="8"/>
      <c r="HR335" s="8"/>
      <c r="HS335" s="8"/>
      <c r="HT335" s="8"/>
      <c r="HU335" s="8"/>
      <c r="HV335" s="8"/>
      <c r="HW335" s="8"/>
      <c r="HX335" s="8"/>
      <c r="HY335" s="8"/>
      <c r="HZ335" s="8"/>
      <c r="IA335" s="8"/>
      <c r="IB335" s="8"/>
      <c r="IC335" s="8"/>
      <c r="ID335" s="8"/>
      <c r="IE335" s="8"/>
      <c r="IF335" s="8"/>
      <c r="IG335" s="8"/>
      <c r="IH335" s="8"/>
      <c r="II335" s="8"/>
      <c r="IJ335" s="8"/>
    </row>
    <row r="336" spans="1:244" ht="50.25" customHeight="1" x14ac:dyDescent="0.25">
      <c r="A336" s="35" t="s">
        <v>30</v>
      </c>
      <c r="B336" s="15" t="s">
        <v>850</v>
      </c>
      <c r="C336" s="15" t="s">
        <v>19</v>
      </c>
      <c r="D336" s="15" t="s">
        <v>11</v>
      </c>
      <c r="E336" s="18">
        <f t="shared" si="57"/>
        <v>19379</v>
      </c>
      <c r="F336" s="19"/>
      <c r="G336" s="61">
        <v>19379</v>
      </c>
      <c r="H336" s="61">
        <f t="shared" si="58"/>
        <v>18741</v>
      </c>
      <c r="I336" s="61"/>
      <c r="J336" s="61">
        <v>18741</v>
      </c>
      <c r="K336" s="8"/>
      <c r="L336" s="8"/>
      <c r="M336" s="8"/>
      <c r="N336" s="8"/>
      <c r="O336" s="8"/>
      <c r="P336" s="8"/>
      <c r="Q336" s="8"/>
      <c r="R336" s="8"/>
      <c r="S336" s="8"/>
      <c r="T336" s="8"/>
      <c r="U336" s="8"/>
      <c r="V336" s="8"/>
      <c r="W336" s="8"/>
      <c r="X336" s="8"/>
      <c r="Y336" s="8"/>
      <c r="Z336" s="8"/>
      <c r="AA336" s="8"/>
      <c r="AB336" s="8"/>
      <c r="AC336" s="8"/>
      <c r="AD336" s="8"/>
      <c r="AE336" s="8"/>
      <c r="AF336" s="8"/>
      <c r="AG336" s="8"/>
      <c r="AH336" s="8"/>
      <c r="AI336" s="8"/>
      <c r="AJ336" s="8"/>
      <c r="AK336" s="8"/>
      <c r="AL336" s="8"/>
      <c r="AM336" s="8"/>
      <c r="AN336" s="8"/>
      <c r="AO336" s="8"/>
      <c r="AP336" s="8"/>
      <c r="AQ336" s="8"/>
      <c r="AR336" s="8"/>
      <c r="AS336" s="8"/>
      <c r="AT336" s="8"/>
      <c r="AU336" s="8"/>
      <c r="AV336" s="8"/>
      <c r="AW336" s="8"/>
      <c r="AX336" s="8"/>
      <c r="AY336" s="8"/>
      <c r="AZ336" s="8"/>
      <c r="BA336" s="8"/>
      <c r="BB336" s="8"/>
      <c r="BC336" s="8"/>
      <c r="BD336" s="8"/>
      <c r="BE336" s="8"/>
      <c r="BF336" s="8"/>
      <c r="BG336" s="8"/>
      <c r="BH336" s="8"/>
      <c r="BI336" s="8"/>
      <c r="BJ336" s="8"/>
      <c r="BK336" s="8"/>
      <c r="BL336" s="8"/>
      <c r="BM336" s="8"/>
      <c r="BN336" s="8"/>
      <c r="BO336" s="8"/>
      <c r="BP336" s="8"/>
      <c r="BQ336" s="8"/>
      <c r="BR336" s="8"/>
      <c r="BS336" s="8"/>
      <c r="BT336" s="8"/>
      <c r="BU336" s="8"/>
      <c r="BV336" s="8"/>
      <c r="BW336" s="8"/>
      <c r="BX336" s="8"/>
      <c r="BY336" s="8"/>
      <c r="BZ336" s="8"/>
      <c r="CA336" s="8"/>
      <c r="CB336" s="8"/>
      <c r="CC336" s="8"/>
      <c r="CD336" s="8"/>
      <c r="CE336" s="8"/>
      <c r="CF336" s="8"/>
      <c r="CG336" s="8"/>
      <c r="CH336" s="8"/>
      <c r="CI336" s="8"/>
      <c r="CJ336" s="8"/>
      <c r="CK336" s="8"/>
      <c r="CL336" s="8"/>
      <c r="CM336" s="8"/>
      <c r="CN336" s="8"/>
      <c r="CO336" s="8"/>
      <c r="CP336" s="8"/>
      <c r="CQ336" s="8"/>
      <c r="CR336" s="8"/>
      <c r="CS336" s="8"/>
      <c r="CT336" s="8"/>
      <c r="CU336" s="8"/>
      <c r="CV336" s="8"/>
      <c r="CW336" s="8"/>
      <c r="CX336" s="8"/>
      <c r="CY336" s="8"/>
      <c r="CZ336" s="8"/>
      <c r="DA336" s="8"/>
      <c r="DB336" s="8"/>
      <c r="DC336" s="8"/>
      <c r="DD336" s="8"/>
      <c r="DE336" s="8"/>
      <c r="DF336" s="8"/>
      <c r="DG336" s="8"/>
      <c r="DH336" s="8"/>
      <c r="DI336" s="8"/>
      <c r="DJ336" s="8"/>
      <c r="DK336" s="8"/>
      <c r="DL336" s="8"/>
      <c r="DM336" s="8"/>
      <c r="DN336" s="8"/>
      <c r="DO336" s="8"/>
      <c r="DP336" s="8"/>
      <c r="DQ336" s="8"/>
      <c r="DR336" s="8"/>
      <c r="DS336" s="8"/>
      <c r="DT336" s="8"/>
      <c r="DU336" s="8"/>
      <c r="DV336" s="8"/>
      <c r="DW336" s="8"/>
      <c r="DX336" s="8"/>
      <c r="DY336" s="8"/>
      <c r="DZ336" s="8"/>
      <c r="EA336" s="8"/>
      <c r="EB336" s="8"/>
      <c r="EC336" s="8"/>
      <c r="ED336" s="8"/>
      <c r="EE336" s="8"/>
      <c r="EF336" s="8"/>
      <c r="EG336" s="8"/>
      <c r="EH336" s="8"/>
      <c r="EI336" s="8"/>
      <c r="EJ336" s="8"/>
      <c r="EK336" s="8"/>
      <c r="EL336" s="8"/>
      <c r="EM336" s="8"/>
      <c r="EN336" s="8"/>
      <c r="EO336" s="8"/>
      <c r="EP336" s="8"/>
      <c r="EQ336" s="8"/>
      <c r="ER336" s="8"/>
      <c r="ES336" s="8"/>
      <c r="ET336" s="8"/>
      <c r="EU336" s="8"/>
      <c r="EV336" s="8"/>
      <c r="EW336" s="8"/>
      <c r="EX336" s="8"/>
      <c r="EY336" s="8"/>
      <c r="EZ336" s="8"/>
      <c r="FA336" s="8"/>
      <c r="FB336" s="8"/>
      <c r="FC336" s="8"/>
      <c r="FD336" s="8"/>
      <c r="FE336" s="8"/>
      <c r="FF336" s="8"/>
      <c r="FG336" s="8"/>
      <c r="FH336" s="8"/>
      <c r="FI336" s="8"/>
      <c r="FJ336" s="8"/>
      <c r="FK336" s="8"/>
      <c r="FL336" s="8"/>
      <c r="FM336" s="8"/>
      <c r="FN336" s="8"/>
      <c r="FO336" s="8"/>
      <c r="FP336" s="8"/>
      <c r="FQ336" s="8"/>
      <c r="FR336" s="8"/>
      <c r="FS336" s="8"/>
      <c r="FT336" s="8"/>
      <c r="FU336" s="8"/>
      <c r="FV336" s="8"/>
      <c r="FW336" s="8"/>
      <c r="FX336" s="8"/>
      <c r="FY336" s="8"/>
      <c r="FZ336" s="8"/>
      <c r="GA336" s="8"/>
      <c r="GB336" s="8"/>
      <c r="GC336" s="8"/>
      <c r="GD336" s="8"/>
      <c r="GE336" s="8"/>
      <c r="GF336" s="8"/>
      <c r="GG336" s="8"/>
      <c r="GH336" s="8"/>
      <c r="GI336" s="8"/>
      <c r="GJ336" s="8"/>
      <c r="GK336" s="8"/>
      <c r="GL336" s="8"/>
      <c r="GM336" s="8"/>
      <c r="GN336" s="8"/>
      <c r="GO336" s="8"/>
      <c r="GP336" s="8"/>
      <c r="GQ336" s="8"/>
      <c r="GR336" s="8"/>
      <c r="GS336" s="8"/>
      <c r="GT336" s="8"/>
      <c r="GU336" s="8"/>
      <c r="GV336" s="8"/>
      <c r="GW336" s="8"/>
      <c r="GX336" s="8"/>
      <c r="GY336" s="8"/>
      <c r="GZ336" s="8"/>
      <c r="HA336" s="8"/>
      <c r="HB336" s="8"/>
      <c r="HC336" s="8"/>
      <c r="HD336" s="8"/>
      <c r="HE336" s="8"/>
      <c r="HF336" s="8"/>
      <c r="HG336" s="8"/>
      <c r="HH336" s="8"/>
      <c r="HI336" s="8"/>
      <c r="HJ336" s="8"/>
      <c r="HK336" s="8"/>
      <c r="HL336" s="8"/>
      <c r="HM336" s="8"/>
      <c r="HN336" s="8"/>
      <c r="HO336" s="8"/>
      <c r="HP336" s="8"/>
      <c r="HQ336" s="8"/>
      <c r="HR336" s="8"/>
      <c r="HS336" s="8"/>
      <c r="HT336" s="8"/>
      <c r="HU336" s="8"/>
      <c r="HV336" s="8"/>
      <c r="HW336" s="8"/>
      <c r="HX336" s="8"/>
      <c r="HY336" s="8"/>
      <c r="HZ336" s="8"/>
      <c r="IA336" s="8"/>
      <c r="IB336" s="8"/>
      <c r="IC336" s="8"/>
      <c r="ID336" s="8"/>
      <c r="IE336" s="8"/>
      <c r="IF336" s="8"/>
      <c r="IG336" s="8"/>
      <c r="IH336" s="8"/>
      <c r="II336" s="8"/>
      <c r="IJ336" s="8"/>
    </row>
    <row r="337" spans="1:244" ht="103.15" customHeight="1" x14ac:dyDescent="0.25">
      <c r="A337" s="37" t="s">
        <v>668</v>
      </c>
      <c r="B337" s="11" t="s">
        <v>363</v>
      </c>
      <c r="C337" s="15"/>
      <c r="D337" s="15"/>
      <c r="E337" s="16">
        <f t="shared" si="54"/>
        <v>1288185.7</v>
      </c>
      <c r="F337" s="17">
        <f>F338+F450+F468+F522+F534+F538</f>
        <v>52660.9</v>
      </c>
      <c r="G337" s="16">
        <f>G338+G450+G468+G522+G534+G538</f>
        <v>1235524.8</v>
      </c>
      <c r="H337" s="16">
        <f t="shared" si="55"/>
        <v>1344960.3</v>
      </c>
      <c r="I337" s="17">
        <f>I338+I450+I468+I522+I534+I538</f>
        <v>55215.5</v>
      </c>
      <c r="J337" s="16">
        <f>J338+J450+J468+J522+J534+J538</f>
        <v>1289744.8</v>
      </c>
      <c r="K337" s="8"/>
      <c r="L337" s="8"/>
      <c r="M337" s="8"/>
      <c r="N337" s="8"/>
      <c r="O337" s="8"/>
      <c r="P337" s="8"/>
      <c r="Q337" s="8"/>
      <c r="R337" s="8"/>
      <c r="S337" s="8"/>
      <c r="T337" s="8"/>
      <c r="U337" s="8"/>
      <c r="V337" s="8"/>
      <c r="W337" s="8"/>
      <c r="X337" s="8"/>
      <c r="Y337" s="8"/>
      <c r="Z337" s="8"/>
      <c r="AA337" s="8"/>
      <c r="AB337" s="8"/>
      <c r="AC337" s="8"/>
      <c r="AD337" s="8"/>
      <c r="AE337" s="8"/>
      <c r="AF337" s="8"/>
      <c r="AG337" s="8"/>
      <c r="AH337" s="8"/>
      <c r="AI337" s="8"/>
      <c r="AJ337" s="8"/>
      <c r="AK337" s="8"/>
      <c r="AL337" s="8"/>
      <c r="AM337" s="8"/>
      <c r="AN337" s="8"/>
      <c r="AO337" s="8"/>
      <c r="AP337" s="8"/>
      <c r="AQ337" s="8"/>
      <c r="AR337" s="8"/>
      <c r="AS337" s="8"/>
      <c r="AT337" s="8"/>
      <c r="AU337" s="8"/>
      <c r="AV337" s="8"/>
      <c r="AW337" s="8"/>
      <c r="AX337" s="8"/>
      <c r="AY337" s="8"/>
      <c r="AZ337" s="8"/>
      <c r="BA337" s="8"/>
      <c r="BB337" s="8"/>
      <c r="BC337" s="8"/>
      <c r="BD337" s="8"/>
      <c r="BE337" s="8"/>
      <c r="BF337" s="8"/>
      <c r="BG337" s="8"/>
      <c r="BH337" s="8"/>
      <c r="BI337" s="8"/>
      <c r="BJ337" s="8"/>
      <c r="BK337" s="8"/>
      <c r="BL337" s="8"/>
      <c r="BM337" s="8"/>
      <c r="BN337" s="8"/>
      <c r="BO337" s="8"/>
      <c r="BP337" s="8"/>
      <c r="BQ337" s="8"/>
      <c r="BR337" s="8"/>
      <c r="BS337" s="8"/>
      <c r="BT337" s="8"/>
      <c r="BU337" s="8"/>
      <c r="BV337" s="8"/>
      <c r="BW337" s="8"/>
      <c r="BX337" s="8"/>
      <c r="BY337" s="8"/>
      <c r="BZ337" s="8"/>
      <c r="CA337" s="8"/>
      <c r="CB337" s="8"/>
      <c r="CC337" s="8"/>
      <c r="CD337" s="8"/>
      <c r="CE337" s="8"/>
      <c r="CF337" s="8"/>
      <c r="CG337" s="8"/>
      <c r="CH337" s="8"/>
      <c r="CI337" s="8"/>
      <c r="CJ337" s="8"/>
      <c r="CK337" s="8"/>
      <c r="CL337" s="8"/>
      <c r="CM337" s="8"/>
      <c r="CN337" s="8"/>
      <c r="CO337" s="8"/>
      <c r="CP337" s="8"/>
      <c r="CQ337" s="8"/>
      <c r="CR337" s="8"/>
      <c r="CS337" s="8"/>
      <c r="CT337" s="8"/>
      <c r="CU337" s="8"/>
      <c r="CV337" s="8"/>
      <c r="CW337" s="8"/>
      <c r="CX337" s="8"/>
      <c r="CY337" s="8"/>
      <c r="CZ337" s="8"/>
      <c r="DA337" s="8"/>
      <c r="DB337" s="8"/>
      <c r="DC337" s="8"/>
      <c r="DD337" s="8"/>
      <c r="DE337" s="8"/>
      <c r="DF337" s="8"/>
      <c r="DG337" s="8"/>
      <c r="DH337" s="8"/>
      <c r="DI337" s="8"/>
      <c r="DJ337" s="8"/>
      <c r="DK337" s="8"/>
      <c r="DL337" s="8"/>
      <c r="DM337" s="8"/>
      <c r="DN337" s="8"/>
      <c r="DO337" s="8"/>
      <c r="DP337" s="8"/>
      <c r="DQ337" s="8"/>
      <c r="DR337" s="8"/>
      <c r="DS337" s="8"/>
      <c r="DT337" s="8"/>
      <c r="DU337" s="8"/>
      <c r="DV337" s="8"/>
      <c r="DW337" s="8"/>
      <c r="DX337" s="8"/>
      <c r="DY337" s="8"/>
      <c r="DZ337" s="8"/>
      <c r="EA337" s="8"/>
      <c r="EB337" s="8"/>
      <c r="EC337" s="8"/>
      <c r="ED337" s="8"/>
      <c r="EE337" s="8"/>
      <c r="EF337" s="8"/>
      <c r="EG337" s="8"/>
      <c r="EH337" s="8"/>
      <c r="EI337" s="8"/>
      <c r="EJ337" s="8"/>
      <c r="EK337" s="8"/>
      <c r="EL337" s="8"/>
      <c r="EM337" s="8"/>
      <c r="EN337" s="8"/>
      <c r="EO337" s="8"/>
      <c r="EP337" s="8"/>
      <c r="EQ337" s="8"/>
      <c r="ER337" s="8"/>
      <c r="ES337" s="8"/>
      <c r="ET337" s="8"/>
      <c r="EU337" s="8"/>
      <c r="EV337" s="8"/>
      <c r="EW337" s="8"/>
      <c r="EX337" s="8"/>
      <c r="EY337" s="8"/>
      <c r="EZ337" s="8"/>
      <c r="FA337" s="8"/>
      <c r="FB337" s="8"/>
      <c r="FC337" s="8"/>
      <c r="FD337" s="8"/>
      <c r="FE337" s="8"/>
      <c r="FF337" s="8"/>
      <c r="FG337" s="8"/>
      <c r="FH337" s="8"/>
      <c r="FI337" s="8"/>
      <c r="FJ337" s="8"/>
      <c r="FK337" s="8"/>
      <c r="FL337" s="8"/>
      <c r="FM337" s="8"/>
      <c r="FN337" s="8"/>
      <c r="FO337" s="8"/>
      <c r="FP337" s="8"/>
      <c r="FQ337" s="8"/>
      <c r="FR337" s="8"/>
      <c r="FS337" s="8"/>
      <c r="FT337" s="8"/>
      <c r="FU337" s="8"/>
      <c r="FV337" s="8"/>
      <c r="FW337" s="8"/>
      <c r="FX337" s="8"/>
      <c r="FY337" s="8"/>
      <c r="FZ337" s="8"/>
      <c r="GA337" s="8"/>
      <c r="GB337" s="8"/>
      <c r="GC337" s="8"/>
      <c r="GD337" s="8"/>
      <c r="GE337" s="8"/>
      <c r="GF337" s="8"/>
      <c r="GG337" s="8"/>
      <c r="GH337" s="8"/>
      <c r="GI337" s="8"/>
      <c r="GJ337" s="8"/>
      <c r="GK337" s="8"/>
      <c r="GL337" s="8"/>
      <c r="GM337" s="8"/>
      <c r="GN337" s="8"/>
      <c r="GO337" s="8"/>
      <c r="GP337" s="8"/>
      <c r="GQ337" s="8"/>
      <c r="GR337" s="8"/>
      <c r="GS337" s="8"/>
      <c r="GT337" s="8"/>
      <c r="GU337" s="8"/>
      <c r="GV337" s="8"/>
      <c r="GW337" s="8"/>
      <c r="GX337" s="8"/>
      <c r="GY337" s="8"/>
      <c r="GZ337" s="8"/>
      <c r="HA337" s="8"/>
      <c r="HB337" s="8"/>
      <c r="HC337" s="8"/>
      <c r="HD337" s="8"/>
      <c r="HE337" s="8"/>
      <c r="HF337" s="8"/>
      <c r="HG337" s="8"/>
      <c r="HH337" s="8"/>
      <c r="HI337" s="8"/>
      <c r="HJ337" s="8"/>
      <c r="HK337" s="8"/>
      <c r="HL337" s="8"/>
      <c r="HM337" s="8"/>
      <c r="HN337" s="8"/>
      <c r="HO337" s="8"/>
      <c r="HP337" s="8"/>
      <c r="HQ337" s="8"/>
      <c r="HR337" s="8"/>
      <c r="HS337" s="8"/>
      <c r="HT337" s="8"/>
      <c r="HU337" s="8"/>
      <c r="HV337" s="8"/>
      <c r="HW337" s="8"/>
      <c r="HX337" s="8"/>
      <c r="HY337" s="8"/>
      <c r="HZ337" s="8"/>
      <c r="IA337" s="8"/>
      <c r="IB337" s="8"/>
      <c r="IC337" s="8"/>
      <c r="ID337" s="8"/>
      <c r="IE337" s="8"/>
      <c r="IF337" s="8"/>
      <c r="IG337" s="8"/>
      <c r="IH337" s="8"/>
      <c r="II337" s="8"/>
      <c r="IJ337" s="8"/>
    </row>
    <row r="338" spans="1:244" ht="91.9" customHeight="1" x14ac:dyDescent="0.2">
      <c r="A338" s="34" t="s">
        <v>364</v>
      </c>
      <c r="B338" s="11" t="s">
        <v>365</v>
      </c>
      <c r="C338" s="15"/>
      <c r="D338" s="15"/>
      <c r="E338" s="16">
        <f t="shared" si="54"/>
        <v>939105.8</v>
      </c>
      <c r="F338" s="16">
        <f>F339+F344+F349+F354+F357+F360+F364+F368+F372+F376+F380+F384+F388+F392+F396+F400+F404+F408+F412+F418+F422+F426+F432+F436+F442+F445</f>
        <v>33883</v>
      </c>
      <c r="G338" s="16">
        <f>G339+G344+G349+G354+G357+G360+G364+G368+G372+G376+G380+G384+G388+G392+G396+G400+G404+G408+G412+G418+G422+G426+G432+G436+G442+G445</f>
        <v>905222.8</v>
      </c>
      <c r="H338" s="16">
        <f t="shared" si="55"/>
        <v>969840.8</v>
      </c>
      <c r="I338" s="16">
        <f>I339+I344+I349+I354+I357+I360+I364+I368+I372+I376+I380+I384+I388+I392+I396+I400+I404+I408+I412+I418+I422+I426+I432+I436+I442+I445</f>
        <v>35931</v>
      </c>
      <c r="J338" s="16">
        <f>J339+J344+J349+J354+J357+J360+J364+J368+J372+J376+J380+J384+J388+J392+J396+J400+J404+J408+J412+J418+J422+J426+J432+J436+J442+J445</f>
        <v>933909.8</v>
      </c>
    </row>
    <row r="339" spans="1:244" ht="168.6" customHeight="1" x14ac:dyDescent="0.25">
      <c r="A339" s="34" t="s">
        <v>366</v>
      </c>
      <c r="B339" s="11" t="s">
        <v>367</v>
      </c>
      <c r="C339" s="15"/>
      <c r="D339" s="15"/>
      <c r="E339" s="16">
        <f t="shared" si="54"/>
        <v>2248</v>
      </c>
      <c r="F339" s="17">
        <f>F340+F342</f>
        <v>2248</v>
      </c>
      <c r="G339" s="16">
        <f>G340+G342</f>
        <v>0</v>
      </c>
      <c r="H339" s="16">
        <f t="shared" si="55"/>
        <v>2533</v>
      </c>
      <c r="I339" s="17">
        <f>I340+I342</f>
        <v>2533</v>
      </c>
      <c r="J339" s="16">
        <f>J340+J342</f>
        <v>0</v>
      </c>
      <c r="K339" s="8"/>
      <c r="L339" s="8"/>
      <c r="M339" s="8"/>
      <c r="N339" s="8"/>
      <c r="O339" s="8"/>
      <c r="P339" s="8"/>
      <c r="Q339" s="8"/>
      <c r="R339" s="8"/>
      <c r="S339" s="8"/>
      <c r="T339" s="8"/>
      <c r="U339" s="8"/>
      <c r="V339" s="8"/>
      <c r="W339" s="8"/>
      <c r="X339" s="8"/>
      <c r="Y339" s="8"/>
      <c r="Z339" s="8"/>
      <c r="AA339" s="8"/>
      <c r="AB339" s="8"/>
      <c r="AC339" s="8"/>
      <c r="AD339" s="8"/>
      <c r="AE339" s="8"/>
      <c r="AF339" s="8"/>
      <c r="AG339" s="8"/>
      <c r="AH339" s="8"/>
      <c r="AI339" s="8"/>
      <c r="AJ339" s="8"/>
      <c r="AK339" s="8"/>
      <c r="AL339" s="8"/>
      <c r="AM339" s="8"/>
      <c r="AN339" s="8"/>
      <c r="AO339" s="8"/>
      <c r="AP339" s="8"/>
      <c r="AQ339" s="8"/>
      <c r="AR339" s="8"/>
      <c r="AS339" s="8"/>
      <c r="AT339" s="8"/>
      <c r="AU339" s="8"/>
      <c r="AV339" s="8"/>
      <c r="AW339" s="8"/>
      <c r="AX339" s="8"/>
      <c r="AY339" s="8"/>
      <c r="AZ339" s="8"/>
      <c r="BA339" s="8"/>
      <c r="BB339" s="8"/>
      <c r="BC339" s="8"/>
      <c r="BD339" s="8"/>
      <c r="BE339" s="8"/>
      <c r="BF339" s="8"/>
      <c r="BG339" s="8"/>
      <c r="BH339" s="8"/>
      <c r="BI339" s="8"/>
      <c r="BJ339" s="8"/>
      <c r="BK339" s="8"/>
      <c r="BL339" s="8"/>
      <c r="BM339" s="8"/>
      <c r="BN339" s="8"/>
      <c r="BO339" s="8"/>
      <c r="BP339" s="8"/>
      <c r="BQ339" s="8"/>
      <c r="BR339" s="8"/>
      <c r="BS339" s="8"/>
      <c r="BT339" s="8"/>
      <c r="BU339" s="8"/>
      <c r="BV339" s="8"/>
      <c r="BW339" s="8"/>
      <c r="BX339" s="8"/>
      <c r="BY339" s="8"/>
      <c r="BZ339" s="8"/>
      <c r="CA339" s="8"/>
      <c r="CB339" s="8"/>
      <c r="CC339" s="8"/>
      <c r="CD339" s="8"/>
      <c r="CE339" s="8"/>
      <c r="CF339" s="8"/>
      <c r="CG339" s="8"/>
      <c r="CH339" s="8"/>
      <c r="CI339" s="8"/>
      <c r="CJ339" s="8"/>
      <c r="CK339" s="8"/>
      <c r="CL339" s="8"/>
      <c r="CM339" s="8"/>
      <c r="CN339" s="8"/>
      <c r="CO339" s="8"/>
      <c r="CP339" s="8"/>
      <c r="CQ339" s="8"/>
      <c r="CR339" s="8"/>
      <c r="CS339" s="8"/>
      <c r="CT339" s="8"/>
      <c r="CU339" s="8"/>
      <c r="CV339" s="8"/>
      <c r="CW339" s="8"/>
      <c r="CX339" s="8"/>
      <c r="CY339" s="8"/>
      <c r="CZ339" s="8"/>
      <c r="DA339" s="8"/>
      <c r="DB339" s="8"/>
      <c r="DC339" s="8"/>
      <c r="DD339" s="8"/>
      <c r="DE339" s="8"/>
      <c r="DF339" s="8"/>
      <c r="DG339" s="8"/>
      <c r="DH339" s="8"/>
      <c r="DI339" s="8"/>
      <c r="DJ339" s="8"/>
      <c r="DK339" s="8"/>
      <c r="DL339" s="8"/>
      <c r="DM339" s="8"/>
      <c r="DN339" s="8"/>
      <c r="DO339" s="8"/>
      <c r="DP339" s="8"/>
      <c r="DQ339" s="8"/>
      <c r="DR339" s="8"/>
      <c r="DS339" s="8"/>
      <c r="DT339" s="8"/>
      <c r="DU339" s="8"/>
      <c r="DV339" s="8"/>
      <c r="DW339" s="8"/>
      <c r="DX339" s="8"/>
      <c r="DY339" s="8"/>
      <c r="DZ339" s="8"/>
      <c r="EA339" s="8"/>
      <c r="EB339" s="8"/>
      <c r="EC339" s="8"/>
      <c r="ED339" s="8"/>
      <c r="EE339" s="8"/>
      <c r="EF339" s="8"/>
      <c r="EG339" s="8"/>
      <c r="EH339" s="8"/>
      <c r="EI339" s="8"/>
      <c r="EJ339" s="8"/>
      <c r="EK339" s="8"/>
      <c r="EL339" s="8"/>
      <c r="EM339" s="8"/>
      <c r="EN339" s="8"/>
      <c r="EO339" s="8"/>
      <c r="EP339" s="8"/>
      <c r="EQ339" s="8"/>
      <c r="ER339" s="8"/>
      <c r="ES339" s="8"/>
      <c r="ET339" s="8"/>
      <c r="EU339" s="8"/>
      <c r="EV339" s="8"/>
      <c r="EW339" s="8"/>
      <c r="EX339" s="8"/>
      <c r="EY339" s="8"/>
      <c r="EZ339" s="8"/>
      <c r="FA339" s="8"/>
      <c r="FB339" s="8"/>
      <c r="FC339" s="8"/>
      <c r="FD339" s="8"/>
      <c r="FE339" s="8"/>
      <c r="FF339" s="8"/>
      <c r="FG339" s="8"/>
      <c r="FH339" s="8"/>
      <c r="FI339" s="8"/>
      <c r="FJ339" s="8"/>
      <c r="FK339" s="8"/>
      <c r="FL339" s="8"/>
      <c r="FM339" s="8"/>
      <c r="FN339" s="8"/>
      <c r="FO339" s="8"/>
      <c r="FP339" s="8"/>
      <c r="FQ339" s="8"/>
      <c r="FR339" s="8"/>
      <c r="FS339" s="8"/>
      <c r="FT339" s="8"/>
      <c r="FU339" s="8"/>
      <c r="FV339" s="8"/>
      <c r="FW339" s="8"/>
      <c r="FX339" s="8"/>
      <c r="FY339" s="8"/>
      <c r="FZ339" s="8"/>
      <c r="GA339" s="8"/>
      <c r="GB339" s="8"/>
      <c r="GC339" s="8"/>
      <c r="GD339" s="8"/>
      <c r="GE339" s="8"/>
      <c r="GF339" s="8"/>
      <c r="GG339" s="8"/>
      <c r="GH339" s="8"/>
      <c r="GI339" s="8"/>
      <c r="GJ339" s="8"/>
      <c r="GK339" s="8"/>
      <c r="GL339" s="8"/>
      <c r="GM339" s="8"/>
      <c r="GN339" s="8"/>
      <c r="GO339" s="8"/>
      <c r="GP339" s="8"/>
      <c r="GQ339" s="8"/>
      <c r="GR339" s="8"/>
      <c r="GS339" s="8"/>
      <c r="GT339" s="8"/>
      <c r="GU339" s="8"/>
      <c r="GV339" s="8"/>
      <c r="GW339" s="8"/>
      <c r="GX339" s="8"/>
      <c r="GY339" s="8"/>
      <c r="GZ339" s="8"/>
      <c r="HA339" s="8"/>
      <c r="HB339" s="8"/>
      <c r="HC339" s="8"/>
      <c r="HD339" s="8"/>
      <c r="HE339" s="8"/>
      <c r="HF339" s="8"/>
      <c r="HG339" s="8"/>
      <c r="HH339" s="8"/>
      <c r="HI339" s="8"/>
      <c r="HJ339" s="8"/>
      <c r="HK339" s="8"/>
      <c r="HL339" s="8"/>
      <c r="HM339" s="8"/>
      <c r="HN339" s="8"/>
      <c r="HO339" s="8"/>
      <c r="HP339" s="8"/>
      <c r="HQ339" s="8"/>
      <c r="HR339" s="8"/>
      <c r="HS339" s="8"/>
      <c r="HT339" s="8"/>
      <c r="HU339" s="8"/>
      <c r="HV339" s="8"/>
      <c r="HW339" s="8"/>
      <c r="HX339" s="8"/>
      <c r="HY339" s="8"/>
      <c r="HZ339" s="8"/>
      <c r="IA339" s="8"/>
      <c r="IB339" s="8"/>
      <c r="IC339" s="8"/>
      <c r="ID339" s="8"/>
      <c r="IE339" s="8"/>
      <c r="IF339" s="8"/>
      <c r="IG339" s="8"/>
      <c r="IH339" s="8"/>
      <c r="II339" s="8"/>
      <c r="IJ339" s="8"/>
    </row>
    <row r="340" spans="1:244" ht="133.5" customHeight="1" x14ac:dyDescent="0.2">
      <c r="A340" s="35" t="s">
        <v>368</v>
      </c>
      <c r="B340" s="15" t="s">
        <v>369</v>
      </c>
      <c r="C340" s="15"/>
      <c r="D340" s="15"/>
      <c r="E340" s="18">
        <f t="shared" si="54"/>
        <v>2230</v>
      </c>
      <c r="F340" s="19">
        <f>F341</f>
        <v>2230</v>
      </c>
      <c r="G340" s="18">
        <f>G341</f>
        <v>0</v>
      </c>
      <c r="H340" s="18">
        <f t="shared" si="55"/>
        <v>2513</v>
      </c>
      <c r="I340" s="19">
        <f>I341</f>
        <v>2513</v>
      </c>
      <c r="J340" s="18">
        <f>J341</f>
        <v>0</v>
      </c>
    </row>
    <row r="341" spans="1:244" ht="56.25" customHeight="1" x14ac:dyDescent="0.25">
      <c r="A341" s="35" t="s">
        <v>30</v>
      </c>
      <c r="B341" s="15" t="s">
        <v>369</v>
      </c>
      <c r="C341" s="15" t="s">
        <v>19</v>
      </c>
      <c r="D341" s="15" t="s">
        <v>11</v>
      </c>
      <c r="E341" s="18">
        <f t="shared" si="54"/>
        <v>2230</v>
      </c>
      <c r="F341" s="61">
        <v>2230</v>
      </c>
      <c r="G341" s="61"/>
      <c r="H341" s="61">
        <f t="shared" si="55"/>
        <v>2513</v>
      </c>
      <c r="I341" s="61">
        <v>2513</v>
      </c>
      <c r="J341" s="61"/>
      <c r="K341" s="8"/>
      <c r="L341" s="8"/>
      <c r="M341" s="8"/>
      <c r="N341" s="8"/>
      <c r="O341" s="8"/>
      <c r="P341" s="8"/>
      <c r="Q341" s="8"/>
      <c r="R341" s="8"/>
      <c r="S341" s="8"/>
      <c r="T341" s="8"/>
      <c r="U341" s="8"/>
      <c r="V341" s="8"/>
      <c r="W341" s="8"/>
      <c r="X341" s="8"/>
      <c r="Y341" s="8"/>
      <c r="Z341" s="8"/>
      <c r="AA341" s="8"/>
      <c r="AB341" s="8"/>
      <c r="AC341" s="8"/>
      <c r="AD341" s="8"/>
      <c r="AE341" s="8"/>
      <c r="AF341" s="8"/>
      <c r="AG341" s="8"/>
      <c r="AH341" s="8"/>
      <c r="AI341" s="8"/>
      <c r="AJ341" s="8"/>
      <c r="AK341" s="8"/>
      <c r="AL341" s="8"/>
      <c r="AM341" s="8"/>
      <c r="AN341" s="8"/>
      <c r="AO341" s="8"/>
      <c r="AP341" s="8"/>
      <c r="AQ341" s="8"/>
      <c r="AR341" s="8"/>
      <c r="AS341" s="8"/>
      <c r="AT341" s="8"/>
      <c r="AU341" s="8"/>
      <c r="AV341" s="8"/>
      <c r="AW341" s="8"/>
      <c r="AX341" s="8"/>
      <c r="AY341" s="8"/>
      <c r="AZ341" s="8"/>
      <c r="BA341" s="8"/>
      <c r="BB341" s="8"/>
      <c r="BC341" s="8"/>
      <c r="BD341" s="8"/>
      <c r="BE341" s="8"/>
      <c r="BF341" s="8"/>
      <c r="BG341" s="8"/>
      <c r="BH341" s="8"/>
      <c r="BI341" s="8"/>
      <c r="BJ341" s="8"/>
      <c r="BK341" s="8"/>
      <c r="BL341" s="8"/>
      <c r="BM341" s="8"/>
      <c r="BN341" s="8"/>
      <c r="BO341" s="8"/>
      <c r="BP341" s="8"/>
      <c r="BQ341" s="8"/>
      <c r="BR341" s="8"/>
      <c r="BS341" s="8"/>
      <c r="BT341" s="8"/>
      <c r="BU341" s="8"/>
      <c r="BV341" s="8"/>
      <c r="BW341" s="8"/>
      <c r="BX341" s="8"/>
      <c r="BY341" s="8"/>
      <c r="BZ341" s="8"/>
      <c r="CA341" s="8"/>
      <c r="CB341" s="8"/>
      <c r="CC341" s="8"/>
      <c r="CD341" s="8"/>
      <c r="CE341" s="8"/>
      <c r="CF341" s="8"/>
      <c r="CG341" s="8"/>
      <c r="CH341" s="8"/>
      <c r="CI341" s="8"/>
      <c r="CJ341" s="8"/>
      <c r="CK341" s="8"/>
      <c r="CL341" s="8"/>
      <c r="CM341" s="8"/>
      <c r="CN341" s="8"/>
      <c r="CO341" s="8"/>
      <c r="CP341" s="8"/>
      <c r="CQ341" s="8"/>
      <c r="CR341" s="8"/>
      <c r="CS341" s="8"/>
      <c r="CT341" s="8"/>
      <c r="CU341" s="8"/>
      <c r="CV341" s="8"/>
      <c r="CW341" s="8"/>
      <c r="CX341" s="8"/>
      <c r="CY341" s="8"/>
      <c r="CZ341" s="8"/>
      <c r="DA341" s="8"/>
      <c r="DB341" s="8"/>
      <c r="DC341" s="8"/>
      <c r="DD341" s="8"/>
      <c r="DE341" s="8"/>
      <c r="DF341" s="8"/>
      <c r="DG341" s="8"/>
      <c r="DH341" s="8"/>
      <c r="DI341" s="8"/>
      <c r="DJ341" s="8"/>
      <c r="DK341" s="8"/>
      <c r="DL341" s="8"/>
      <c r="DM341" s="8"/>
      <c r="DN341" s="8"/>
      <c r="DO341" s="8"/>
      <c r="DP341" s="8"/>
      <c r="DQ341" s="8"/>
      <c r="DR341" s="8"/>
      <c r="DS341" s="8"/>
      <c r="DT341" s="8"/>
      <c r="DU341" s="8"/>
      <c r="DV341" s="8"/>
      <c r="DW341" s="8"/>
      <c r="DX341" s="8"/>
      <c r="DY341" s="8"/>
      <c r="DZ341" s="8"/>
      <c r="EA341" s="8"/>
      <c r="EB341" s="8"/>
      <c r="EC341" s="8"/>
      <c r="ED341" s="8"/>
      <c r="EE341" s="8"/>
      <c r="EF341" s="8"/>
      <c r="EG341" s="8"/>
      <c r="EH341" s="8"/>
      <c r="EI341" s="8"/>
      <c r="EJ341" s="8"/>
      <c r="EK341" s="8"/>
      <c r="EL341" s="8"/>
      <c r="EM341" s="8"/>
      <c r="EN341" s="8"/>
      <c r="EO341" s="8"/>
      <c r="EP341" s="8"/>
      <c r="EQ341" s="8"/>
      <c r="ER341" s="8"/>
      <c r="ES341" s="8"/>
      <c r="ET341" s="8"/>
      <c r="EU341" s="8"/>
      <c r="EV341" s="8"/>
      <c r="EW341" s="8"/>
      <c r="EX341" s="8"/>
      <c r="EY341" s="8"/>
      <c r="EZ341" s="8"/>
      <c r="FA341" s="8"/>
      <c r="FB341" s="8"/>
      <c r="FC341" s="8"/>
      <c r="FD341" s="8"/>
      <c r="FE341" s="8"/>
      <c r="FF341" s="8"/>
      <c r="FG341" s="8"/>
      <c r="FH341" s="8"/>
      <c r="FI341" s="8"/>
      <c r="FJ341" s="8"/>
      <c r="FK341" s="8"/>
      <c r="FL341" s="8"/>
      <c r="FM341" s="8"/>
      <c r="FN341" s="8"/>
      <c r="FO341" s="8"/>
      <c r="FP341" s="8"/>
      <c r="FQ341" s="8"/>
      <c r="FR341" s="8"/>
      <c r="FS341" s="8"/>
      <c r="FT341" s="8"/>
      <c r="FU341" s="8"/>
      <c r="FV341" s="8"/>
      <c r="FW341" s="8"/>
      <c r="FX341" s="8"/>
      <c r="FY341" s="8"/>
      <c r="FZ341" s="8"/>
      <c r="GA341" s="8"/>
      <c r="GB341" s="8"/>
      <c r="GC341" s="8"/>
      <c r="GD341" s="8"/>
      <c r="GE341" s="8"/>
      <c r="GF341" s="8"/>
      <c r="GG341" s="8"/>
      <c r="GH341" s="8"/>
      <c r="GI341" s="8"/>
      <c r="GJ341" s="8"/>
      <c r="GK341" s="8"/>
      <c r="GL341" s="8"/>
      <c r="GM341" s="8"/>
      <c r="GN341" s="8"/>
      <c r="GO341" s="8"/>
      <c r="GP341" s="8"/>
      <c r="GQ341" s="8"/>
      <c r="GR341" s="8"/>
      <c r="GS341" s="8"/>
      <c r="GT341" s="8"/>
      <c r="GU341" s="8"/>
      <c r="GV341" s="8"/>
      <c r="GW341" s="8"/>
      <c r="GX341" s="8"/>
      <c r="GY341" s="8"/>
      <c r="GZ341" s="8"/>
      <c r="HA341" s="8"/>
      <c r="HB341" s="8"/>
      <c r="HC341" s="8"/>
      <c r="HD341" s="8"/>
      <c r="HE341" s="8"/>
      <c r="HF341" s="8"/>
      <c r="HG341" s="8"/>
      <c r="HH341" s="8"/>
      <c r="HI341" s="8"/>
      <c r="HJ341" s="8"/>
      <c r="HK341" s="8"/>
      <c r="HL341" s="8"/>
      <c r="HM341" s="8"/>
      <c r="HN341" s="8"/>
      <c r="HO341" s="8"/>
      <c r="HP341" s="8"/>
      <c r="HQ341" s="8"/>
      <c r="HR341" s="8"/>
      <c r="HS341" s="8"/>
      <c r="HT341" s="8"/>
      <c r="HU341" s="8"/>
      <c r="HV341" s="8"/>
      <c r="HW341" s="8"/>
      <c r="HX341" s="8"/>
      <c r="HY341" s="8"/>
      <c r="HZ341" s="8"/>
      <c r="IA341" s="8"/>
      <c r="IB341" s="8"/>
      <c r="IC341" s="8"/>
      <c r="ID341" s="8"/>
      <c r="IE341" s="8"/>
      <c r="IF341" s="8"/>
      <c r="IG341" s="8"/>
      <c r="IH341" s="8"/>
      <c r="II341" s="8"/>
      <c r="IJ341" s="8"/>
    </row>
    <row r="342" spans="1:244" ht="63.75" customHeight="1" x14ac:dyDescent="0.25">
      <c r="A342" s="35" t="s">
        <v>370</v>
      </c>
      <c r="B342" s="15" t="s">
        <v>371</v>
      </c>
      <c r="C342" s="15"/>
      <c r="D342" s="15"/>
      <c r="E342" s="18">
        <f t="shared" si="54"/>
        <v>18</v>
      </c>
      <c r="F342" s="19">
        <f>F343</f>
        <v>18</v>
      </c>
      <c r="G342" s="18">
        <f>G343</f>
        <v>0</v>
      </c>
      <c r="H342" s="18">
        <f t="shared" si="55"/>
        <v>20</v>
      </c>
      <c r="I342" s="19">
        <f>I343</f>
        <v>20</v>
      </c>
      <c r="J342" s="18">
        <f>J343</f>
        <v>0</v>
      </c>
      <c r="K342" s="8"/>
      <c r="L342" s="8"/>
      <c r="M342" s="8"/>
      <c r="N342" s="8"/>
      <c r="O342" s="8"/>
      <c r="P342" s="8"/>
      <c r="Q342" s="8"/>
      <c r="R342" s="8"/>
      <c r="S342" s="8"/>
      <c r="T342" s="8"/>
      <c r="U342" s="8"/>
      <c r="V342" s="8"/>
      <c r="W342" s="8"/>
      <c r="X342" s="8"/>
      <c r="Y342" s="8"/>
      <c r="Z342" s="8"/>
      <c r="AA342" s="8"/>
      <c r="AB342" s="8"/>
      <c r="AC342" s="8"/>
      <c r="AD342" s="8"/>
      <c r="AE342" s="8"/>
      <c r="AF342" s="8"/>
      <c r="AG342" s="8"/>
      <c r="AH342" s="8"/>
      <c r="AI342" s="8"/>
      <c r="AJ342" s="8"/>
      <c r="AK342" s="8"/>
      <c r="AL342" s="8"/>
      <c r="AM342" s="8"/>
      <c r="AN342" s="8"/>
      <c r="AO342" s="8"/>
      <c r="AP342" s="8"/>
      <c r="AQ342" s="8"/>
      <c r="AR342" s="8"/>
      <c r="AS342" s="8"/>
      <c r="AT342" s="8"/>
      <c r="AU342" s="8"/>
      <c r="AV342" s="8"/>
      <c r="AW342" s="8"/>
      <c r="AX342" s="8"/>
      <c r="AY342" s="8"/>
      <c r="AZ342" s="8"/>
      <c r="BA342" s="8"/>
      <c r="BB342" s="8"/>
      <c r="BC342" s="8"/>
      <c r="BD342" s="8"/>
      <c r="BE342" s="8"/>
      <c r="BF342" s="8"/>
      <c r="BG342" s="8"/>
      <c r="BH342" s="8"/>
      <c r="BI342" s="8"/>
      <c r="BJ342" s="8"/>
      <c r="BK342" s="8"/>
      <c r="BL342" s="8"/>
      <c r="BM342" s="8"/>
      <c r="BN342" s="8"/>
      <c r="BO342" s="8"/>
      <c r="BP342" s="8"/>
      <c r="BQ342" s="8"/>
      <c r="BR342" s="8"/>
      <c r="BS342" s="8"/>
      <c r="BT342" s="8"/>
      <c r="BU342" s="8"/>
      <c r="BV342" s="8"/>
      <c r="BW342" s="8"/>
      <c r="BX342" s="8"/>
      <c r="BY342" s="8"/>
      <c r="BZ342" s="8"/>
      <c r="CA342" s="8"/>
      <c r="CB342" s="8"/>
      <c r="CC342" s="8"/>
      <c r="CD342" s="8"/>
      <c r="CE342" s="8"/>
      <c r="CF342" s="8"/>
      <c r="CG342" s="8"/>
      <c r="CH342" s="8"/>
      <c r="CI342" s="8"/>
      <c r="CJ342" s="8"/>
      <c r="CK342" s="8"/>
      <c r="CL342" s="8"/>
      <c r="CM342" s="8"/>
      <c r="CN342" s="8"/>
      <c r="CO342" s="8"/>
      <c r="CP342" s="8"/>
      <c r="CQ342" s="8"/>
      <c r="CR342" s="8"/>
      <c r="CS342" s="8"/>
      <c r="CT342" s="8"/>
      <c r="CU342" s="8"/>
      <c r="CV342" s="8"/>
      <c r="CW342" s="8"/>
      <c r="CX342" s="8"/>
      <c r="CY342" s="8"/>
      <c r="CZ342" s="8"/>
      <c r="DA342" s="8"/>
      <c r="DB342" s="8"/>
      <c r="DC342" s="8"/>
      <c r="DD342" s="8"/>
      <c r="DE342" s="8"/>
      <c r="DF342" s="8"/>
      <c r="DG342" s="8"/>
      <c r="DH342" s="8"/>
      <c r="DI342" s="8"/>
      <c r="DJ342" s="8"/>
      <c r="DK342" s="8"/>
      <c r="DL342" s="8"/>
      <c r="DM342" s="8"/>
      <c r="DN342" s="8"/>
      <c r="DO342" s="8"/>
      <c r="DP342" s="8"/>
      <c r="DQ342" s="8"/>
      <c r="DR342" s="8"/>
      <c r="DS342" s="8"/>
      <c r="DT342" s="8"/>
      <c r="DU342" s="8"/>
      <c r="DV342" s="8"/>
      <c r="DW342" s="8"/>
      <c r="DX342" s="8"/>
      <c r="DY342" s="8"/>
      <c r="DZ342" s="8"/>
      <c r="EA342" s="8"/>
      <c r="EB342" s="8"/>
      <c r="EC342" s="8"/>
      <c r="ED342" s="8"/>
      <c r="EE342" s="8"/>
      <c r="EF342" s="8"/>
      <c r="EG342" s="8"/>
      <c r="EH342" s="8"/>
      <c r="EI342" s="8"/>
      <c r="EJ342" s="8"/>
      <c r="EK342" s="8"/>
      <c r="EL342" s="8"/>
      <c r="EM342" s="8"/>
      <c r="EN342" s="8"/>
      <c r="EO342" s="8"/>
      <c r="EP342" s="8"/>
      <c r="EQ342" s="8"/>
      <c r="ER342" s="8"/>
      <c r="ES342" s="8"/>
      <c r="ET342" s="8"/>
      <c r="EU342" s="8"/>
      <c r="EV342" s="8"/>
      <c r="EW342" s="8"/>
      <c r="EX342" s="8"/>
      <c r="EY342" s="8"/>
      <c r="EZ342" s="8"/>
      <c r="FA342" s="8"/>
      <c r="FB342" s="8"/>
      <c r="FC342" s="8"/>
      <c r="FD342" s="8"/>
      <c r="FE342" s="8"/>
      <c r="FF342" s="8"/>
      <c r="FG342" s="8"/>
      <c r="FH342" s="8"/>
      <c r="FI342" s="8"/>
      <c r="FJ342" s="8"/>
      <c r="FK342" s="8"/>
      <c r="FL342" s="8"/>
      <c r="FM342" s="8"/>
      <c r="FN342" s="8"/>
      <c r="FO342" s="8"/>
      <c r="FP342" s="8"/>
      <c r="FQ342" s="8"/>
      <c r="FR342" s="8"/>
      <c r="FS342" s="8"/>
      <c r="FT342" s="8"/>
      <c r="FU342" s="8"/>
      <c r="FV342" s="8"/>
      <c r="FW342" s="8"/>
      <c r="FX342" s="8"/>
      <c r="FY342" s="8"/>
      <c r="FZ342" s="8"/>
      <c r="GA342" s="8"/>
      <c r="GB342" s="8"/>
      <c r="GC342" s="8"/>
      <c r="GD342" s="8"/>
      <c r="GE342" s="8"/>
      <c r="GF342" s="8"/>
      <c r="GG342" s="8"/>
      <c r="GH342" s="8"/>
      <c r="GI342" s="8"/>
      <c r="GJ342" s="8"/>
      <c r="GK342" s="8"/>
      <c r="GL342" s="8"/>
      <c r="GM342" s="8"/>
      <c r="GN342" s="8"/>
      <c r="GO342" s="8"/>
      <c r="GP342" s="8"/>
      <c r="GQ342" s="8"/>
      <c r="GR342" s="8"/>
      <c r="GS342" s="8"/>
      <c r="GT342" s="8"/>
      <c r="GU342" s="8"/>
      <c r="GV342" s="8"/>
      <c r="GW342" s="8"/>
      <c r="GX342" s="8"/>
      <c r="GY342" s="8"/>
      <c r="GZ342" s="8"/>
      <c r="HA342" s="8"/>
      <c r="HB342" s="8"/>
      <c r="HC342" s="8"/>
      <c r="HD342" s="8"/>
      <c r="HE342" s="8"/>
      <c r="HF342" s="8"/>
      <c r="HG342" s="8"/>
      <c r="HH342" s="8"/>
      <c r="HI342" s="8"/>
      <c r="HJ342" s="8"/>
      <c r="HK342" s="8"/>
      <c r="HL342" s="8"/>
      <c r="HM342" s="8"/>
      <c r="HN342" s="8"/>
      <c r="HO342" s="8"/>
      <c r="HP342" s="8"/>
      <c r="HQ342" s="8"/>
      <c r="HR342" s="8"/>
      <c r="HS342" s="8"/>
      <c r="HT342" s="8"/>
      <c r="HU342" s="8"/>
      <c r="HV342" s="8"/>
      <c r="HW342" s="8"/>
      <c r="HX342" s="8"/>
      <c r="HY342" s="8"/>
      <c r="HZ342" s="8"/>
      <c r="IA342" s="8"/>
      <c r="IB342" s="8"/>
      <c r="IC342" s="8"/>
      <c r="ID342" s="8"/>
      <c r="IE342" s="8"/>
      <c r="IF342" s="8"/>
      <c r="IG342" s="8"/>
      <c r="IH342" s="8"/>
      <c r="II342" s="8"/>
      <c r="IJ342" s="8"/>
    </row>
    <row r="343" spans="1:244" ht="73.900000000000006" customHeight="1" x14ac:dyDescent="0.2">
      <c r="A343" s="15" t="s">
        <v>23</v>
      </c>
      <c r="B343" s="15" t="s">
        <v>371</v>
      </c>
      <c r="C343" s="15" t="s">
        <v>16</v>
      </c>
      <c r="D343" s="15" t="s">
        <v>11</v>
      </c>
      <c r="E343" s="18">
        <f t="shared" si="54"/>
        <v>18</v>
      </c>
      <c r="F343" s="61">
        <v>18</v>
      </c>
      <c r="G343" s="61"/>
      <c r="H343" s="61">
        <f t="shared" si="55"/>
        <v>20</v>
      </c>
      <c r="I343" s="61">
        <v>20</v>
      </c>
      <c r="J343" s="61"/>
    </row>
    <row r="344" spans="1:244" ht="235.9" customHeight="1" x14ac:dyDescent="0.2">
      <c r="A344" s="34" t="s">
        <v>372</v>
      </c>
      <c r="B344" s="11" t="s">
        <v>373</v>
      </c>
      <c r="C344" s="15"/>
      <c r="D344" s="15"/>
      <c r="E344" s="16">
        <f t="shared" si="54"/>
        <v>20597</v>
      </c>
      <c r="F344" s="17">
        <f>F345+F347</f>
        <v>20597</v>
      </c>
      <c r="G344" s="16">
        <f>G345+G347</f>
        <v>0</v>
      </c>
      <c r="H344" s="16">
        <f t="shared" si="55"/>
        <v>21857</v>
      </c>
      <c r="I344" s="17">
        <f>I345+I347</f>
        <v>21857</v>
      </c>
      <c r="J344" s="16">
        <f>J345+J347</f>
        <v>0</v>
      </c>
    </row>
    <row r="345" spans="1:244" ht="171.6" customHeight="1" x14ac:dyDescent="0.2">
      <c r="A345" s="35" t="s">
        <v>634</v>
      </c>
      <c r="B345" s="15" t="s">
        <v>374</v>
      </c>
      <c r="C345" s="15"/>
      <c r="D345" s="15"/>
      <c r="E345" s="18">
        <f t="shared" si="54"/>
        <v>20433</v>
      </c>
      <c r="F345" s="19">
        <f>F346</f>
        <v>20433</v>
      </c>
      <c r="G345" s="18">
        <f>G346</f>
        <v>0</v>
      </c>
      <c r="H345" s="18">
        <f t="shared" si="55"/>
        <v>21683</v>
      </c>
      <c r="I345" s="19">
        <f>I346</f>
        <v>21683</v>
      </c>
      <c r="J345" s="18">
        <f>J346</f>
        <v>0</v>
      </c>
    </row>
    <row r="346" spans="1:244" ht="54" customHeight="1" x14ac:dyDescent="0.2">
      <c r="A346" s="35" t="s">
        <v>30</v>
      </c>
      <c r="B346" s="15" t="s">
        <v>374</v>
      </c>
      <c r="C346" s="15" t="s">
        <v>19</v>
      </c>
      <c r="D346" s="15" t="s">
        <v>375</v>
      </c>
      <c r="E346" s="18">
        <f t="shared" si="54"/>
        <v>20433</v>
      </c>
      <c r="F346" s="61">
        <v>20433</v>
      </c>
      <c r="G346" s="61"/>
      <c r="H346" s="61">
        <f t="shared" si="55"/>
        <v>21683</v>
      </c>
      <c r="I346" s="61">
        <v>21683</v>
      </c>
      <c r="J346" s="61"/>
    </row>
    <row r="347" spans="1:244" ht="68.25" customHeight="1" x14ac:dyDescent="0.25">
      <c r="A347" s="35" t="s">
        <v>370</v>
      </c>
      <c r="B347" s="15" t="s">
        <v>376</v>
      </c>
      <c r="C347" s="15"/>
      <c r="D347" s="15"/>
      <c r="E347" s="18">
        <f t="shared" si="54"/>
        <v>164</v>
      </c>
      <c r="F347" s="19">
        <f>F348</f>
        <v>164</v>
      </c>
      <c r="G347" s="18">
        <f>G348</f>
        <v>0</v>
      </c>
      <c r="H347" s="18">
        <f t="shared" si="55"/>
        <v>174</v>
      </c>
      <c r="I347" s="19">
        <f>I348</f>
        <v>174</v>
      </c>
      <c r="J347" s="18">
        <f>J348</f>
        <v>0</v>
      </c>
      <c r="K347" s="8"/>
      <c r="L347" s="8"/>
      <c r="M347" s="8"/>
      <c r="N347" s="8"/>
      <c r="O347" s="8"/>
      <c r="P347" s="8"/>
      <c r="Q347" s="8"/>
      <c r="R347" s="8"/>
      <c r="S347" s="8"/>
      <c r="T347" s="8"/>
      <c r="U347" s="8"/>
      <c r="V347" s="8"/>
      <c r="W347" s="8"/>
      <c r="X347" s="8"/>
      <c r="Y347" s="8"/>
      <c r="Z347" s="8"/>
      <c r="AA347" s="8"/>
      <c r="AB347" s="8"/>
      <c r="AC347" s="8"/>
      <c r="AD347" s="8"/>
      <c r="AE347" s="8"/>
      <c r="AF347" s="8"/>
      <c r="AG347" s="8"/>
      <c r="AH347" s="8"/>
      <c r="AI347" s="8"/>
      <c r="AJ347" s="8"/>
      <c r="AK347" s="8"/>
      <c r="AL347" s="8"/>
      <c r="AM347" s="8"/>
      <c r="AN347" s="8"/>
      <c r="AO347" s="8"/>
      <c r="AP347" s="8"/>
      <c r="AQ347" s="8"/>
      <c r="AR347" s="8"/>
      <c r="AS347" s="8"/>
      <c r="AT347" s="8"/>
      <c r="AU347" s="8"/>
      <c r="AV347" s="8"/>
      <c r="AW347" s="8"/>
      <c r="AX347" s="8"/>
      <c r="AY347" s="8"/>
      <c r="AZ347" s="8"/>
      <c r="BA347" s="8"/>
      <c r="BB347" s="8"/>
      <c r="BC347" s="8"/>
      <c r="BD347" s="8"/>
      <c r="BE347" s="8"/>
      <c r="BF347" s="8"/>
      <c r="BG347" s="8"/>
      <c r="BH347" s="8"/>
      <c r="BI347" s="8"/>
      <c r="BJ347" s="8"/>
      <c r="BK347" s="8"/>
      <c r="BL347" s="8"/>
      <c r="BM347" s="8"/>
      <c r="BN347" s="8"/>
      <c r="BO347" s="8"/>
      <c r="BP347" s="8"/>
      <c r="BQ347" s="8"/>
      <c r="BR347" s="8"/>
      <c r="BS347" s="8"/>
      <c r="BT347" s="8"/>
      <c r="BU347" s="8"/>
      <c r="BV347" s="8"/>
      <c r="BW347" s="8"/>
      <c r="BX347" s="8"/>
      <c r="BY347" s="8"/>
      <c r="BZ347" s="8"/>
      <c r="CA347" s="8"/>
      <c r="CB347" s="8"/>
      <c r="CC347" s="8"/>
      <c r="CD347" s="8"/>
      <c r="CE347" s="8"/>
      <c r="CF347" s="8"/>
      <c r="CG347" s="8"/>
      <c r="CH347" s="8"/>
      <c r="CI347" s="8"/>
      <c r="CJ347" s="8"/>
      <c r="CK347" s="8"/>
      <c r="CL347" s="8"/>
      <c r="CM347" s="8"/>
      <c r="CN347" s="8"/>
      <c r="CO347" s="8"/>
      <c r="CP347" s="8"/>
      <c r="CQ347" s="8"/>
      <c r="CR347" s="8"/>
      <c r="CS347" s="8"/>
      <c r="CT347" s="8"/>
      <c r="CU347" s="8"/>
      <c r="CV347" s="8"/>
      <c r="CW347" s="8"/>
      <c r="CX347" s="8"/>
      <c r="CY347" s="8"/>
      <c r="CZ347" s="8"/>
      <c r="DA347" s="8"/>
      <c r="DB347" s="8"/>
      <c r="DC347" s="8"/>
      <c r="DD347" s="8"/>
      <c r="DE347" s="8"/>
      <c r="DF347" s="8"/>
      <c r="DG347" s="8"/>
      <c r="DH347" s="8"/>
      <c r="DI347" s="8"/>
      <c r="DJ347" s="8"/>
      <c r="DK347" s="8"/>
      <c r="DL347" s="8"/>
      <c r="DM347" s="8"/>
      <c r="DN347" s="8"/>
      <c r="DO347" s="8"/>
      <c r="DP347" s="8"/>
      <c r="DQ347" s="8"/>
      <c r="DR347" s="8"/>
      <c r="DS347" s="8"/>
      <c r="DT347" s="8"/>
      <c r="DU347" s="8"/>
      <c r="DV347" s="8"/>
      <c r="DW347" s="8"/>
      <c r="DX347" s="8"/>
      <c r="DY347" s="8"/>
      <c r="DZ347" s="8"/>
      <c r="EA347" s="8"/>
      <c r="EB347" s="8"/>
      <c r="EC347" s="8"/>
      <c r="ED347" s="8"/>
      <c r="EE347" s="8"/>
      <c r="EF347" s="8"/>
      <c r="EG347" s="8"/>
      <c r="EH347" s="8"/>
      <c r="EI347" s="8"/>
      <c r="EJ347" s="8"/>
      <c r="EK347" s="8"/>
      <c r="EL347" s="8"/>
      <c r="EM347" s="8"/>
      <c r="EN347" s="8"/>
      <c r="EO347" s="8"/>
      <c r="EP347" s="8"/>
      <c r="EQ347" s="8"/>
      <c r="ER347" s="8"/>
      <c r="ES347" s="8"/>
      <c r="ET347" s="8"/>
      <c r="EU347" s="8"/>
      <c r="EV347" s="8"/>
      <c r="EW347" s="8"/>
      <c r="EX347" s="8"/>
      <c r="EY347" s="8"/>
      <c r="EZ347" s="8"/>
      <c r="FA347" s="8"/>
      <c r="FB347" s="8"/>
      <c r="FC347" s="8"/>
      <c r="FD347" s="8"/>
      <c r="FE347" s="8"/>
      <c r="FF347" s="8"/>
      <c r="FG347" s="8"/>
      <c r="FH347" s="8"/>
      <c r="FI347" s="8"/>
      <c r="FJ347" s="8"/>
      <c r="FK347" s="8"/>
      <c r="FL347" s="8"/>
      <c r="FM347" s="8"/>
      <c r="FN347" s="8"/>
      <c r="FO347" s="8"/>
      <c r="FP347" s="8"/>
      <c r="FQ347" s="8"/>
      <c r="FR347" s="8"/>
      <c r="FS347" s="8"/>
      <c r="FT347" s="8"/>
      <c r="FU347" s="8"/>
      <c r="FV347" s="8"/>
      <c r="FW347" s="8"/>
      <c r="FX347" s="8"/>
      <c r="FY347" s="8"/>
      <c r="FZ347" s="8"/>
      <c r="GA347" s="8"/>
      <c r="GB347" s="8"/>
      <c r="GC347" s="8"/>
      <c r="GD347" s="8"/>
      <c r="GE347" s="8"/>
      <c r="GF347" s="8"/>
      <c r="GG347" s="8"/>
      <c r="GH347" s="8"/>
      <c r="GI347" s="8"/>
      <c r="GJ347" s="8"/>
      <c r="GK347" s="8"/>
      <c r="GL347" s="8"/>
      <c r="GM347" s="8"/>
      <c r="GN347" s="8"/>
      <c r="GO347" s="8"/>
      <c r="GP347" s="8"/>
      <c r="GQ347" s="8"/>
      <c r="GR347" s="8"/>
      <c r="GS347" s="8"/>
      <c r="GT347" s="8"/>
      <c r="GU347" s="8"/>
      <c r="GV347" s="8"/>
      <c r="GW347" s="8"/>
      <c r="GX347" s="8"/>
      <c r="GY347" s="8"/>
      <c r="GZ347" s="8"/>
      <c r="HA347" s="8"/>
      <c r="HB347" s="8"/>
      <c r="HC347" s="8"/>
      <c r="HD347" s="8"/>
      <c r="HE347" s="8"/>
      <c r="HF347" s="8"/>
      <c r="HG347" s="8"/>
      <c r="HH347" s="8"/>
      <c r="HI347" s="8"/>
      <c r="HJ347" s="8"/>
      <c r="HK347" s="8"/>
      <c r="HL347" s="8"/>
      <c r="HM347" s="8"/>
      <c r="HN347" s="8"/>
      <c r="HO347" s="8"/>
      <c r="HP347" s="8"/>
      <c r="HQ347" s="8"/>
      <c r="HR347" s="8"/>
      <c r="HS347" s="8"/>
      <c r="HT347" s="8"/>
      <c r="HU347" s="8"/>
      <c r="HV347" s="8"/>
      <c r="HW347" s="8"/>
      <c r="HX347" s="8"/>
      <c r="HY347" s="8"/>
      <c r="HZ347" s="8"/>
      <c r="IA347" s="8"/>
      <c r="IB347" s="8"/>
      <c r="IC347" s="8"/>
      <c r="ID347" s="8"/>
      <c r="IE347" s="8"/>
      <c r="IF347" s="8"/>
      <c r="IG347" s="8"/>
      <c r="IH347" s="8"/>
      <c r="II347" s="8"/>
      <c r="IJ347" s="8"/>
    </row>
    <row r="348" spans="1:244" ht="68.25" customHeight="1" x14ac:dyDescent="0.2">
      <c r="A348" s="15" t="s">
        <v>23</v>
      </c>
      <c r="B348" s="15" t="s">
        <v>376</v>
      </c>
      <c r="C348" s="15" t="s">
        <v>16</v>
      </c>
      <c r="D348" s="15" t="s">
        <v>375</v>
      </c>
      <c r="E348" s="18">
        <f t="shared" si="54"/>
        <v>164</v>
      </c>
      <c r="F348" s="61">
        <v>164</v>
      </c>
      <c r="G348" s="61"/>
      <c r="H348" s="61">
        <f t="shared" si="55"/>
        <v>174</v>
      </c>
      <c r="I348" s="61">
        <v>174</v>
      </c>
      <c r="J348" s="18"/>
    </row>
    <row r="349" spans="1:244" ht="390.75" customHeight="1" x14ac:dyDescent="0.2">
      <c r="A349" s="45" t="s">
        <v>635</v>
      </c>
      <c r="B349" s="11" t="s">
        <v>377</v>
      </c>
      <c r="C349" s="15"/>
      <c r="D349" s="15"/>
      <c r="E349" s="16">
        <f t="shared" si="54"/>
        <v>630</v>
      </c>
      <c r="F349" s="17">
        <f>F350+F352</f>
        <v>630</v>
      </c>
      <c r="G349" s="16">
        <f>G350+G352</f>
        <v>0</v>
      </c>
      <c r="H349" s="16">
        <f t="shared" si="55"/>
        <v>633</v>
      </c>
      <c r="I349" s="17">
        <f>I350+I352</f>
        <v>633</v>
      </c>
      <c r="J349" s="16">
        <f>J350+J352</f>
        <v>0</v>
      </c>
    </row>
    <row r="350" spans="1:244" ht="85.5" customHeight="1" x14ac:dyDescent="0.2">
      <c r="A350" s="35" t="s">
        <v>378</v>
      </c>
      <c r="B350" s="15" t="s">
        <v>379</v>
      </c>
      <c r="C350" s="15"/>
      <c r="D350" s="15"/>
      <c r="E350" s="18">
        <f t="shared" si="54"/>
        <v>625</v>
      </c>
      <c r="F350" s="19">
        <f>F351</f>
        <v>625</v>
      </c>
      <c r="G350" s="18">
        <f>G351</f>
        <v>0</v>
      </c>
      <c r="H350" s="18">
        <f t="shared" si="55"/>
        <v>628</v>
      </c>
      <c r="I350" s="19">
        <f>I351</f>
        <v>628</v>
      </c>
      <c r="J350" s="18">
        <f>J351</f>
        <v>0</v>
      </c>
    </row>
    <row r="351" spans="1:244" ht="48.75" customHeight="1" x14ac:dyDescent="0.2">
      <c r="A351" s="35" t="s">
        <v>30</v>
      </c>
      <c r="B351" s="15" t="s">
        <v>379</v>
      </c>
      <c r="C351" s="15" t="s">
        <v>19</v>
      </c>
      <c r="D351" s="15" t="s">
        <v>11</v>
      </c>
      <c r="E351" s="18">
        <f t="shared" si="54"/>
        <v>625</v>
      </c>
      <c r="F351" s="61">
        <v>625</v>
      </c>
      <c r="G351" s="61"/>
      <c r="H351" s="61">
        <f t="shared" si="55"/>
        <v>628</v>
      </c>
      <c r="I351" s="61">
        <v>628</v>
      </c>
      <c r="J351" s="61"/>
    </row>
    <row r="352" spans="1:244" ht="72" customHeight="1" x14ac:dyDescent="0.2">
      <c r="A352" s="35" t="s">
        <v>370</v>
      </c>
      <c r="B352" s="15" t="s">
        <v>562</v>
      </c>
      <c r="C352" s="15"/>
      <c r="D352" s="15"/>
      <c r="E352" s="18">
        <f t="shared" si="54"/>
        <v>5</v>
      </c>
      <c r="F352" s="19">
        <f>F353</f>
        <v>5</v>
      </c>
      <c r="G352" s="18">
        <f>G353</f>
        <v>0</v>
      </c>
      <c r="H352" s="18">
        <f t="shared" si="55"/>
        <v>5</v>
      </c>
      <c r="I352" s="19">
        <f>I353</f>
        <v>5</v>
      </c>
      <c r="J352" s="18">
        <f>J353</f>
        <v>0</v>
      </c>
    </row>
    <row r="353" spans="1:244" ht="79.5" customHeight="1" x14ac:dyDescent="0.2">
      <c r="A353" s="15" t="s">
        <v>23</v>
      </c>
      <c r="B353" s="15" t="s">
        <v>562</v>
      </c>
      <c r="C353" s="15" t="s">
        <v>16</v>
      </c>
      <c r="D353" s="15" t="s">
        <v>11</v>
      </c>
      <c r="E353" s="18">
        <f t="shared" si="54"/>
        <v>5</v>
      </c>
      <c r="F353" s="61">
        <v>5</v>
      </c>
      <c r="G353" s="61"/>
      <c r="H353" s="61">
        <f t="shared" si="55"/>
        <v>5</v>
      </c>
      <c r="I353" s="61">
        <v>5</v>
      </c>
      <c r="J353" s="61"/>
    </row>
    <row r="354" spans="1:244" ht="408.75" customHeight="1" x14ac:dyDescent="0.2">
      <c r="A354" s="46" t="s">
        <v>844</v>
      </c>
      <c r="B354" s="11" t="s">
        <v>381</v>
      </c>
      <c r="C354" s="15"/>
      <c r="D354" s="15"/>
      <c r="E354" s="16">
        <f t="shared" ref="E354:E405" si="59">F354+G354</f>
        <v>100</v>
      </c>
      <c r="F354" s="17">
        <f>F355</f>
        <v>100</v>
      </c>
      <c r="G354" s="17">
        <f>G355</f>
        <v>0</v>
      </c>
      <c r="H354" s="16">
        <f t="shared" ref="H354:H407" si="60">I354+J354</f>
        <v>100</v>
      </c>
      <c r="I354" s="17">
        <f>I355</f>
        <v>100</v>
      </c>
      <c r="J354" s="17">
        <f>J355</f>
        <v>0</v>
      </c>
    </row>
    <row r="355" spans="1:244" s="20" customFormat="1" ht="387.75" customHeight="1" x14ac:dyDescent="0.2">
      <c r="A355" s="47" t="s">
        <v>845</v>
      </c>
      <c r="B355" s="15" t="s">
        <v>382</v>
      </c>
      <c r="C355" s="15"/>
      <c r="D355" s="15"/>
      <c r="E355" s="18">
        <f t="shared" si="59"/>
        <v>100</v>
      </c>
      <c r="F355" s="19">
        <f>F356</f>
        <v>100</v>
      </c>
      <c r="G355" s="18">
        <f>G356</f>
        <v>0</v>
      </c>
      <c r="H355" s="18">
        <f t="shared" si="60"/>
        <v>100</v>
      </c>
      <c r="I355" s="19">
        <f>I356</f>
        <v>100</v>
      </c>
      <c r="J355" s="18">
        <f>J356</f>
        <v>0</v>
      </c>
    </row>
    <row r="356" spans="1:244" ht="46.5" customHeight="1" x14ac:dyDescent="0.25">
      <c r="A356" s="35" t="s">
        <v>30</v>
      </c>
      <c r="B356" s="15" t="s">
        <v>382</v>
      </c>
      <c r="C356" s="15" t="s">
        <v>19</v>
      </c>
      <c r="D356" s="15" t="s">
        <v>11</v>
      </c>
      <c r="E356" s="18">
        <f t="shared" si="59"/>
        <v>100</v>
      </c>
      <c r="F356" s="61">
        <v>100</v>
      </c>
      <c r="G356" s="61"/>
      <c r="H356" s="61">
        <f t="shared" si="60"/>
        <v>100</v>
      </c>
      <c r="I356" s="61">
        <v>100</v>
      </c>
      <c r="J356" s="61"/>
      <c r="K356" s="25"/>
      <c r="L356" s="25"/>
      <c r="M356" s="25"/>
      <c r="N356" s="25"/>
      <c r="O356" s="25"/>
      <c r="P356" s="25"/>
      <c r="Q356" s="25"/>
      <c r="R356" s="25"/>
      <c r="S356" s="25"/>
      <c r="T356" s="25"/>
      <c r="U356" s="25"/>
      <c r="V356" s="25"/>
      <c r="W356" s="25"/>
      <c r="X356" s="25"/>
      <c r="Y356" s="25"/>
      <c r="Z356" s="25"/>
      <c r="AA356" s="25"/>
      <c r="AB356" s="25"/>
      <c r="AC356" s="25"/>
      <c r="AD356" s="25"/>
      <c r="AE356" s="25"/>
      <c r="AF356" s="25"/>
      <c r="AG356" s="25"/>
      <c r="AH356" s="25"/>
      <c r="AI356" s="25"/>
      <c r="AJ356" s="25"/>
      <c r="AK356" s="25"/>
      <c r="AL356" s="25"/>
      <c r="AM356" s="25"/>
      <c r="AN356" s="25"/>
      <c r="AO356" s="25"/>
      <c r="AP356" s="25"/>
      <c r="AQ356" s="25"/>
      <c r="AR356" s="25"/>
      <c r="AS356" s="25"/>
      <c r="AT356" s="25"/>
      <c r="AU356" s="25"/>
      <c r="AV356" s="25"/>
      <c r="AW356" s="25"/>
      <c r="AX356" s="25"/>
      <c r="AY356" s="25"/>
      <c r="AZ356" s="25"/>
      <c r="BA356" s="25"/>
      <c r="BB356" s="25"/>
      <c r="BC356" s="25"/>
      <c r="BD356" s="25"/>
      <c r="BE356" s="25"/>
      <c r="BF356" s="25"/>
      <c r="BG356" s="25"/>
      <c r="BH356" s="25"/>
      <c r="BI356" s="25"/>
      <c r="BJ356" s="25"/>
      <c r="BK356" s="25"/>
      <c r="BL356" s="25"/>
      <c r="BM356" s="25"/>
      <c r="BN356" s="25"/>
      <c r="BO356" s="25"/>
      <c r="BP356" s="25"/>
      <c r="BQ356" s="25"/>
      <c r="BR356" s="25"/>
      <c r="BS356" s="25"/>
      <c r="BT356" s="25"/>
      <c r="BU356" s="25"/>
      <c r="BV356" s="25"/>
      <c r="BW356" s="25"/>
      <c r="BX356" s="25"/>
      <c r="BY356" s="25"/>
      <c r="BZ356" s="25"/>
      <c r="CA356" s="25"/>
      <c r="CB356" s="25"/>
      <c r="CC356" s="25"/>
      <c r="CD356" s="25"/>
      <c r="CE356" s="25"/>
      <c r="CF356" s="25"/>
      <c r="CG356" s="25"/>
      <c r="CH356" s="25"/>
      <c r="CI356" s="25"/>
      <c r="CJ356" s="25"/>
      <c r="CK356" s="25"/>
      <c r="CL356" s="25"/>
      <c r="CM356" s="25"/>
      <c r="CN356" s="25"/>
      <c r="CO356" s="25"/>
      <c r="CP356" s="25"/>
      <c r="CQ356" s="25"/>
      <c r="CR356" s="25"/>
      <c r="CS356" s="25"/>
      <c r="CT356" s="25"/>
      <c r="CU356" s="25"/>
      <c r="CV356" s="25"/>
      <c r="CW356" s="25"/>
      <c r="CX356" s="25"/>
      <c r="CY356" s="25"/>
      <c r="CZ356" s="25"/>
      <c r="DA356" s="25"/>
      <c r="DB356" s="25"/>
      <c r="DC356" s="25"/>
      <c r="DD356" s="25"/>
      <c r="DE356" s="25"/>
      <c r="DF356" s="25"/>
      <c r="DG356" s="25"/>
      <c r="DH356" s="25"/>
      <c r="DI356" s="25"/>
      <c r="DJ356" s="25"/>
      <c r="DK356" s="25"/>
      <c r="DL356" s="25"/>
      <c r="DM356" s="25"/>
      <c r="DN356" s="25"/>
      <c r="DO356" s="25"/>
      <c r="DP356" s="25"/>
      <c r="DQ356" s="25"/>
      <c r="DR356" s="25"/>
      <c r="DS356" s="25"/>
      <c r="DT356" s="25"/>
      <c r="DU356" s="25"/>
      <c r="DV356" s="25"/>
      <c r="DW356" s="25"/>
      <c r="DX356" s="25"/>
      <c r="DY356" s="25"/>
      <c r="DZ356" s="25"/>
      <c r="EA356" s="25"/>
      <c r="EB356" s="25"/>
      <c r="EC356" s="25"/>
      <c r="ED356" s="25"/>
      <c r="EE356" s="25"/>
      <c r="EF356" s="25"/>
      <c r="EG356" s="25"/>
      <c r="EH356" s="25"/>
      <c r="EI356" s="25"/>
      <c r="EJ356" s="25"/>
      <c r="EK356" s="25"/>
      <c r="EL356" s="25"/>
      <c r="EM356" s="25"/>
      <c r="EN356" s="25"/>
      <c r="EO356" s="25"/>
      <c r="EP356" s="25"/>
      <c r="EQ356" s="25"/>
      <c r="ER356" s="25"/>
      <c r="ES356" s="25"/>
      <c r="ET356" s="25"/>
      <c r="EU356" s="25"/>
      <c r="EV356" s="25"/>
      <c r="EW356" s="25"/>
      <c r="EX356" s="25"/>
      <c r="EY356" s="25"/>
      <c r="EZ356" s="25"/>
      <c r="FA356" s="25"/>
      <c r="FB356" s="25"/>
      <c r="FC356" s="25"/>
      <c r="FD356" s="25"/>
      <c r="FE356" s="25"/>
      <c r="FF356" s="25"/>
      <c r="FG356" s="25"/>
      <c r="FH356" s="25"/>
      <c r="FI356" s="25"/>
      <c r="FJ356" s="25"/>
      <c r="FK356" s="25"/>
      <c r="FL356" s="25"/>
      <c r="FM356" s="25"/>
      <c r="FN356" s="25"/>
      <c r="FO356" s="25"/>
      <c r="FP356" s="25"/>
      <c r="FQ356" s="25"/>
      <c r="FR356" s="25"/>
      <c r="FS356" s="25"/>
      <c r="FT356" s="25"/>
      <c r="FU356" s="25"/>
      <c r="FV356" s="25"/>
      <c r="FW356" s="25"/>
      <c r="FX356" s="25"/>
      <c r="FY356" s="25"/>
      <c r="FZ356" s="25"/>
      <c r="GA356" s="25"/>
      <c r="GB356" s="25"/>
      <c r="GC356" s="25"/>
      <c r="GD356" s="25"/>
      <c r="GE356" s="25"/>
      <c r="GF356" s="25"/>
      <c r="GG356" s="25"/>
      <c r="GH356" s="25"/>
      <c r="GI356" s="25"/>
      <c r="GJ356" s="25"/>
      <c r="GK356" s="25"/>
      <c r="GL356" s="25"/>
      <c r="GM356" s="25"/>
      <c r="GN356" s="25"/>
      <c r="GO356" s="25"/>
      <c r="GP356" s="25"/>
      <c r="GQ356" s="25"/>
      <c r="GR356" s="25"/>
      <c r="GS356" s="25"/>
      <c r="GT356" s="25"/>
      <c r="GU356" s="25"/>
      <c r="GV356" s="25"/>
      <c r="GW356" s="25"/>
      <c r="GX356" s="25"/>
      <c r="GY356" s="25"/>
      <c r="GZ356" s="25"/>
      <c r="HA356" s="25"/>
      <c r="HB356" s="25"/>
      <c r="HC356" s="25"/>
      <c r="HD356" s="25"/>
      <c r="HE356" s="25"/>
      <c r="HF356" s="25"/>
      <c r="HG356" s="25"/>
      <c r="HH356" s="25"/>
      <c r="HI356" s="25"/>
      <c r="HJ356" s="25"/>
      <c r="HK356" s="25"/>
      <c r="HL356" s="25"/>
      <c r="HM356" s="25"/>
      <c r="HN356" s="25"/>
      <c r="HO356" s="25"/>
      <c r="HP356" s="25"/>
      <c r="HQ356" s="25"/>
      <c r="HR356" s="25"/>
      <c r="HS356" s="25"/>
      <c r="HT356" s="25"/>
      <c r="HU356" s="25"/>
      <c r="HV356" s="25"/>
      <c r="HW356" s="25"/>
      <c r="HX356" s="25"/>
      <c r="HY356" s="25"/>
      <c r="HZ356" s="25"/>
      <c r="IA356" s="25"/>
      <c r="IB356" s="25"/>
      <c r="IC356" s="25"/>
      <c r="ID356" s="25"/>
      <c r="IE356" s="25"/>
      <c r="IF356" s="25"/>
      <c r="IG356" s="25"/>
      <c r="IH356" s="25"/>
      <c r="II356" s="25"/>
      <c r="IJ356" s="25"/>
    </row>
    <row r="357" spans="1:244" ht="99" customHeight="1" x14ac:dyDescent="0.25">
      <c r="A357" s="37" t="s">
        <v>383</v>
      </c>
      <c r="B357" s="11" t="s">
        <v>384</v>
      </c>
      <c r="C357" s="15"/>
      <c r="D357" s="15"/>
      <c r="E357" s="16">
        <f t="shared" si="59"/>
        <v>156</v>
      </c>
      <c r="F357" s="17">
        <f>F358</f>
        <v>156</v>
      </c>
      <c r="G357" s="16">
        <f>G358</f>
        <v>0</v>
      </c>
      <c r="H357" s="16">
        <f t="shared" si="60"/>
        <v>156</v>
      </c>
      <c r="I357" s="17">
        <f>I358</f>
        <v>156</v>
      </c>
      <c r="J357" s="16">
        <f>J358</f>
        <v>0</v>
      </c>
      <c r="K357" s="8"/>
      <c r="L357" s="8"/>
      <c r="M357" s="8"/>
      <c r="N357" s="8"/>
      <c r="O357" s="8"/>
      <c r="P357" s="8"/>
      <c r="Q357" s="8"/>
      <c r="R357" s="8"/>
      <c r="S357" s="8"/>
      <c r="T357" s="8"/>
      <c r="U357" s="8"/>
      <c r="V357" s="8"/>
      <c r="W357" s="8"/>
      <c r="X357" s="8"/>
      <c r="Y357" s="8"/>
      <c r="Z357" s="8"/>
      <c r="AA357" s="8"/>
      <c r="AB357" s="8"/>
      <c r="AC357" s="8"/>
      <c r="AD357" s="8"/>
      <c r="AE357" s="8"/>
      <c r="AF357" s="8"/>
      <c r="AG357" s="8"/>
      <c r="AH357" s="8"/>
      <c r="AI357" s="8"/>
      <c r="AJ357" s="8"/>
      <c r="AK357" s="8"/>
      <c r="AL357" s="8"/>
      <c r="AM357" s="8"/>
      <c r="AN357" s="8"/>
      <c r="AO357" s="8"/>
      <c r="AP357" s="8"/>
      <c r="AQ357" s="8"/>
      <c r="AR357" s="8"/>
      <c r="AS357" s="8"/>
      <c r="AT357" s="8"/>
      <c r="AU357" s="8"/>
      <c r="AV357" s="8"/>
      <c r="AW357" s="8"/>
      <c r="AX357" s="8"/>
      <c r="AY357" s="8"/>
      <c r="AZ357" s="8"/>
      <c r="BA357" s="8"/>
      <c r="BB357" s="8"/>
      <c r="BC357" s="8"/>
      <c r="BD357" s="8"/>
      <c r="BE357" s="8"/>
      <c r="BF357" s="8"/>
      <c r="BG357" s="8"/>
      <c r="BH357" s="8"/>
      <c r="BI357" s="8"/>
      <c r="BJ357" s="8"/>
      <c r="BK357" s="8"/>
      <c r="BL357" s="8"/>
      <c r="BM357" s="8"/>
      <c r="BN357" s="8"/>
      <c r="BO357" s="8"/>
      <c r="BP357" s="8"/>
      <c r="BQ357" s="8"/>
      <c r="BR357" s="8"/>
      <c r="BS357" s="8"/>
      <c r="BT357" s="8"/>
      <c r="BU357" s="8"/>
      <c r="BV357" s="8"/>
      <c r="BW357" s="8"/>
      <c r="BX357" s="8"/>
      <c r="BY357" s="8"/>
      <c r="BZ357" s="8"/>
      <c r="CA357" s="8"/>
      <c r="CB357" s="8"/>
      <c r="CC357" s="8"/>
      <c r="CD357" s="8"/>
      <c r="CE357" s="8"/>
      <c r="CF357" s="8"/>
      <c r="CG357" s="8"/>
      <c r="CH357" s="8"/>
      <c r="CI357" s="8"/>
      <c r="CJ357" s="8"/>
      <c r="CK357" s="8"/>
      <c r="CL357" s="8"/>
      <c r="CM357" s="8"/>
      <c r="CN357" s="8"/>
      <c r="CO357" s="8"/>
      <c r="CP357" s="8"/>
      <c r="CQ357" s="8"/>
      <c r="CR357" s="8"/>
      <c r="CS357" s="8"/>
      <c r="CT357" s="8"/>
      <c r="CU357" s="8"/>
      <c r="CV357" s="8"/>
      <c r="CW357" s="8"/>
      <c r="CX357" s="8"/>
      <c r="CY357" s="8"/>
      <c r="CZ357" s="8"/>
      <c r="DA357" s="8"/>
      <c r="DB357" s="8"/>
      <c r="DC357" s="8"/>
      <c r="DD357" s="8"/>
      <c r="DE357" s="8"/>
      <c r="DF357" s="8"/>
      <c r="DG357" s="8"/>
      <c r="DH357" s="8"/>
      <c r="DI357" s="8"/>
      <c r="DJ357" s="8"/>
      <c r="DK357" s="8"/>
      <c r="DL357" s="8"/>
      <c r="DM357" s="8"/>
      <c r="DN357" s="8"/>
      <c r="DO357" s="8"/>
      <c r="DP357" s="8"/>
      <c r="DQ357" s="8"/>
      <c r="DR357" s="8"/>
      <c r="DS357" s="8"/>
      <c r="DT357" s="8"/>
      <c r="DU357" s="8"/>
      <c r="DV357" s="8"/>
      <c r="DW357" s="8"/>
      <c r="DX357" s="8"/>
      <c r="DY357" s="8"/>
      <c r="DZ357" s="8"/>
      <c r="EA357" s="8"/>
      <c r="EB357" s="8"/>
      <c r="EC357" s="8"/>
      <c r="ED357" s="8"/>
      <c r="EE357" s="8"/>
      <c r="EF357" s="8"/>
      <c r="EG357" s="8"/>
      <c r="EH357" s="8"/>
      <c r="EI357" s="8"/>
      <c r="EJ357" s="8"/>
      <c r="EK357" s="8"/>
      <c r="EL357" s="8"/>
      <c r="EM357" s="8"/>
      <c r="EN357" s="8"/>
      <c r="EO357" s="8"/>
      <c r="EP357" s="8"/>
      <c r="EQ357" s="8"/>
      <c r="ER357" s="8"/>
      <c r="ES357" s="8"/>
      <c r="ET357" s="8"/>
      <c r="EU357" s="8"/>
      <c r="EV357" s="8"/>
      <c r="EW357" s="8"/>
      <c r="EX357" s="8"/>
      <c r="EY357" s="8"/>
      <c r="EZ357" s="8"/>
      <c r="FA357" s="8"/>
      <c r="FB357" s="8"/>
      <c r="FC357" s="8"/>
      <c r="FD357" s="8"/>
      <c r="FE357" s="8"/>
      <c r="FF357" s="8"/>
      <c r="FG357" s="8"/>
      <c r="FH357" s="8"/>
      <c r="FI357" s="8"/>
      <c r="FJ357" s="8"/>
      <c r="FK357" s="8"/>
      <c r="FL357" s="8"/>
      <c r="FM357" s="8"/>
      <c r="FN357" s="8"/>
      <c r="FO357" s="8"/>
      <c r="FP357" s="8"/>
      <c r="FQ357" s="8"/>
      <c r="FR357" s="8"/>
      <c r="FS357" s="8"/>
      <c r="FT357" s="8"/>
      <c r="FU357" s="8"/>
      <c r="FV357" s="8"/>
      <c r="FW357" s="8"/>
      <c r="FX357" s="8"/>
      <c r="FY357" s="8"/>
      <c r="FZ357" s="8"/>
      <c r="GA357" s="8"/>
      <c r="GB357" s="8"/>
      <c r="GC357" s="8"/>
      <c r="GD357" s="8"/>
      <c r="GE357" s="8"/>
      <c r="GF357" s="8"/>
      <c r="GG357" s="8"/>
      <c r="GH357" s="8"/>
      <c r="GI357" s="8"/>
      <c r="GJ357" s="8"/>
      <c r="GK357" s="8"/>
      <c r="GL357" s="8"/>
      <c r="GM357" s="8"/>
      <c r="GN357" s="8"/>
      <c r="GO357" s="8"/>
      <c r="GP357" s="8"/>
      <c r="GQ357" s="8"/>
      <c r="GR357" s="8"/>
      <c r="GS357" s="8"/>
      <c r="GT357" s="8"/>
      <c r="GU357" s="8"/>
      <c r="GV357" s="8"/>
      <c r="GW357" s="8"/>
      <c r="GX357" s="8"/>
      <c r="GY357" s="8"/>
      <c r="GZ357" s="8"/>
      <c r="HA357" s="8"/>
      <c r="HB357" s="8"/>
      <c r="HC357" s="8"/>
      <c r="HD357" s="8"/>
      <c r="HE357" s="8"/>
      <c r="HF357" s="8"/>
      <c r="HG357" s="8"/>
      <c r="HH357" s="8"/>
      <c r="HI357" s="8"/>
      <c r="HJ357" s="8"/>
      <c r="HK357" s="8"/>
      <c r="HL357" s="8"/>
      <c r="HM357" s="8"/>
      <c r="HN357" s="8"/>
      <c r="HO357" s="8"/>
      <c r="HP357" s="8"/>
      <c r="HQ357" s="8"/>
      <c r="HR357" s="8"/>
      <c r="HS357" s="8"/>
      <c r="HT357" s="8"/>
      <c r="HU357" s="8"/>
      <c r="HV357" s="8"/>
      <c r="HW357" s="8"/>
      <c r="HX357" s="8"/>
      <c r="HY357" s="8"/>
      <c r="HZ357" s="8"/>
      <c r="IA357" s="8"/>
      <c r="IB357" s="8"/>
      <c r="IC357" s="8"/>
      <c r="ID357" s="8"/>
      <c r="IE357" s="8"/>
      <c r="IF357" s="8"/>
      <c r="IG357" s="8"/>
      <c r="IH357" s="8"/>
      <c r="II357" s="8"/>
      <c r="IJ357" s="8"/>
    </row>
    <row r="358" spans="1:244" ht="83.25" customHeight="1" x14ac:dyDescent="0.2">
      <c r="A358" s="35" t="s">
        <v>385</v>
      </c>
      <c r="B358" s="15" t="s">
        <v>386</v>
      </c>
      <c r="C358" s="15"/>
      <c r="D358" s="15"/>
      <c r="E358" s="18">
        <f t="shared" si="59"/>
        <v>156</v>
      </c>
      <c r="F358" s="19">
        <f>F359</f>
        <v>156</v>
      </c>
      <c r="G358" s="18">
        <f>G359</f>
        <v>0</v>
      </c>
      <c r="H358" s="18">
        <f t="shared" si="60"/>
        <v>156</v>
      </c>
      <c r="I358" s="19">
        <f>I359</f>
        <v>156</v>
      </c>
      <c r="J358" s="18">
        <f>J359</f>
        <v>0</v>
      </c>
    </row>
    <row r="359" spans="1:244" ht="70.5" customHeight="1" x14ac:dyDescent="0.25">
      <c r="A359" s="15" t="s">
        <v>23</v>
      </c>
      <c r="B359" s="15" t="s">
        <v>386</v>
      </c>
      <c r="C359" s="15" t="s">
        <v>16</v>
      </c>
      <c r="D359" s="15" t="s">
        <v>11</v>
      </c>
      <c r="E359" s="18">
        <f t="shared" si="59"/>
        <v>156</v>
      </c>
      <c r="F359" s="61">
        <v>156</v>
      </c>
      <c r="G359" s="61"/>
      <c r="H359" s="61">
        <f t="shared" si="60"/>
        <v>156</v>
      </c>
      <c r="I359" s="61">
        <v>156</v>
      </c>
      <c r="J359" s="61"/>
      <c r="K359" s="8"/>
      <c r="L359" s="8"/>
      <c r="M359" s="8"/>
      <c r="N359" s="8"/>
      <c r="O359" s="8"/>
      <c r="P359" s="8"/>
      <c r="Q359" s="8"/>
      <c r="R359" s="8"/>
      <c r="S359" s="8"/>
      <c r="T359" s="8"/>
      <c r="U359" s="8"/>
      <c r="V359" s="8"/>
      <c r="W359" s="8"/>
      <c r="X359" s="8"/>
      <c r="Y359" s="8"/>
      <c r="Z359" s="8"/>
      <c r="AA359" s="8"/>
      <c r="AB359" s="8"/>
      <c r="AC359" s="8"/>
      <c r="AD359" s="8"/>
      <c r="AE359" s="8"/>
      <c r="AF359" s="8"/>
      <c r="AG359" s="8"/>
      <c r="AH359" s="8"/>
      <c r="AI359" s="8"/>
      <c r="AJ359" s="8"/>
      <c r="AK359" s="8"/>
      <c r="AL359" s="8"/>
      <c r="AM359" s="8"/>
      <c r="AN359" s="8"/>
      <c r="AO359" s="8"/>
      <c r="AP359" s="8"/>
      <c r="AQ359" s="8"/>
      <c r="AR359" s="8"/>
      <c r="AS359" s="8"/>
      <c r="AT359" s="8"/>
      <c r="AU359" s="8"/>
      <c r="AV359" s="8"/>
      <c r="AW359" s="8"/>
      <c r="AX359" s="8"/>
      <c r="AY359" s="8"/>
      <c r="AZ359" s="8"/>
      <c r="BA359" s="8"/>
      <c r="BB359" s="8"/>
      <c r="BC359" s="8"/>
      <c r="BD359" s="8"/>
      <c r="BE359" s="8"/>
      <c r="BF359" s="8"/>
      <c r="BG359" s="8"/>
      <c r="BH359" s="8"/>
      <c r="BI359" s="8"/>
      <c r="BJ359" s="8"/>
      <c r="BK359" s="8"/>
      <c r="BL359" s="8"/>
      <c r="BM359" s="8"/>
      <c r="BN359" s="8"/>
      <c r="BO359" s="8"/>
      <c r="BP359" s="8"/>
      <c r="BQ359" s="8"/>
      <c r="BR359" s="8"/>
      <c r="BS359" s="8"/>
      <c r="BT359" s="8"/>
      <c r="BU359" s="8"/>
      <c r="BV359" s="8"/>
      <c r="BW359" s="8"/>
      <c r="BX359" s="8"/>
      <c r="BY359" s="8"/>
      <c r="BZ359" s="8"/>
      <c r="CA359" s="8"/>
      <c r="CB359" s="8"/>
      <c r="CC359" s="8"/>
      <c r="CD359" s="8"/>
      <c r="CE359" s="8"/>
      <c r="CF359" s="8"/>
      <c r="CG359" s="8"/>
      <c r="CH359" s="8"/>
      <c r="CI359" s="8"/>
      <c r="CJ359" s="8"/>
      <c r="CK359" s="8"/>
      <c r="CL359" s="8"/>
      <c r="CM359" s="8"/>
      <c r="CN359" s="8"/>
      <c r="CO359" s="8"/>
      <c r="CP359" s="8"/>
      <c r="CQ359" s="8"/>
      <c r="CR359" s="8"/>
      <c r="CS359" s="8"/>
      <c r="CT359" s="8"/>
      <c r="CU359" s="8"/>
      <c r="CV359" s="8"/>
      <c r="CW359" s="8"/>
      <c r="CX359" s="8"/>
      <c r="CY359" s="8"/>
      <c r="CZ359" s="8"/>
      <c r="DA359" s="8"/>
      <c r="DB359" s="8"/>
      <c r="DC359" s="8"/>
      <c r="DD359" s="8"/>
      <c r="DE359" s="8"/>
      <c r="DF359" s="8"/>
      <c r="DG359" s="8"/>
      <c r="DH359" s="8"/>
      <c r="DI359" s="8"/>
      <c r="DJ359" s="8"/>
      <c r="DK359" s="8"/>
      <c r="DL359" s="8"/>
      <c r="DM359" s="8"/>
      <c r="DN359" s="8"/>
      <c r="DO359" s="8"/>
      <c r="DP359" s="8"/>
      <c r="DQ359" s="8"/>
      <c r="DR359" s="8"/>
      <c r="DS359" s="8"/>
      <c r="DT359" s="8"/>
      <c r="DU359" s="8"/>
      <c r="DV359" s="8"/>
      <c r="DW359" s="8"/>
      <c r="DX359" s="8"/>
      <c r="DY359" s="8"/>
      <c r="DZ359" s="8"/>
      <c r="EA359" s="8"/>
      <c r="EB359" s="8"/>
      <c r="EC359" s="8"/>
      <c r="ED359" s="8"/>
      <c r="EE359" s="8"/>
      <c r="EF359" s="8"/>
      <c r="EG359" s="8"/>
      <c r="EH359" s="8"/>
      <c r="EI359" s="8"/>
      <c r="EJ359" s="8"/>
      <c r="EK359" s="8"/>
      <c r="EL359" s="8"/>
      <c r="EM359" s="8"/>
      <c r="EN359" s="8"/>
      <c r="EO359" s="8"/>
      <c r="EP359" s="8"/>
      <c r="EQ359" s="8"/>
      <c r="ER359" s="8"/>
      <c r="ES359" s="8"/>
      <c r="ET359" s="8"/>
      <c r="EU359" s="8"/>
      <c r="EV359" s="8"/>
      <c r="EW359" s="8"/>
      <c r="EX359" s="8"/>
      <c r="EY359" s="8"/>
      <c r="EZ359" s="8"/>
      <c r="FA359" s="8"/>
      <c r="FB359" s="8"/>
      <c r="FC359" s="8"/>
      <c r="FD359" s="8"/>
      <c r="FE359" s="8"/>
      <c r="FF359" s="8"/>
      <c r="FG359" s="8"/>
      <c r="FH359" s="8"/>
      <c r="FI359" s="8"/>
      <c r="FJ359" s="8"/>
      <c r="FK359" s="8"/>
      <c r="FL359" s="8"/>
      <c r="FM359" s="8"/>
      <c r="FN359" s="8"/>
      <c r="FO359" s="8"/>
      <c r="FP359" s="8"/>
      <c r="FQ359" s="8"/>
      <c r="FR359" s="8"/>
      <c r="FS359" s="8"/>
      <c r="FT359" s="8"/>
      <c r="FU359" s="8"/>
      <c r="FV359" s="8"/>
      <c r="FW359" s="8"/>
      <c r="FX359" s="8"/>
      <c r="FY359" s="8"/>
      <c r="FZ359" s="8"/>
      <c r="GA359" s="8"/>
      <c r="GB359" s="8"/>
      <c r="GC359" s="8"/>
      <c r="GD359" s="8"/>
      <c r="GE359" s="8"/>
      <c r="GF359" s="8"/>
      <c r="GG359" s="8"/>
      <c r="GH359" s="8"/>
      <c r="GI359" s="8"/>
      <c r="GJ359" s="8"/>
      <c r="GK359" s="8"/>
      <c r="GL359" s="8"/>
      <c r="GM359" s="8"/>
      <c r="GN359" s="8"/>
      <c r="GO359" s="8"/>
      <c r="GP359" s="8"/>
      <c r="GQ359" s="8"/>
      <c r="GR359" s="8"/>
      <c r="GS359" s="8"/>
      <c r="GT359" s="8"/>
      <c r="GU359" s="8"/>
      <c r="GV359" s="8"/>
      <c r="GW359" s="8"/>
      <c r="GX359" s="8"/>
      <c r="GY359" s="8"/>
      <c r="GZ359" s="8"/>
      <c r="HA359" s="8"/>
      <c r="HB359" s="8"/>
      <c r="HC359" s="8"/>
      <c r="HD359" s="8"/>
      <c r="HE359" s="8"/>
      <c r="HF359" s="8"/>
      <c r="HG359" s="8"/>
      <c r="HH359" s="8"/>
      <c r="HI359" s="8"/>
      <c r="HJ359" s="8"/>
      <c r="HK359" s="8"/>
      <c r="HL359" s="8"/>
      <c r="HM359" s="8"/>
      <c r="HN359" s="8"/>
      <c r="HO359" s="8"/>
      <c r="HP359" s="8"/>
      <c r="HQ359" s="8"/>
      <c r="HR359" s="8"/>
      <c r="HS359" s="8"/>
      <c r="HT359" s="8"/>
      <c r="HU359" s="8"/>
      <c r="HV359" s="8"/>
      <c r="HW359" s="8"/>
      <c r="HX359" s="8"/>
      <c r="HY359" s="8"/>
      <c r="HZ359" s="8"/>
      <c r="IA359" s="8"/>
      <c r="IB359" s="8"/>
      <c r="IC359" s="8"/>
      <c r="ID359" s="8"/>
      <c r="IE359" s="8"/>
      <c r="IF359" s="8"/>
      <c r="IG359" s="8"/>
      <c r="IH359" s="8"/>
      <c r="II359" s="8"/>
      <c r="IJ359" s="8"/>
    </row>
    <row r="360" spans="1:244" ht="208.9" customHeight="1" x14ac:dyDescent="0.2">
      <c r="A360" s="11" t="s">
        <v>387</v>
      </c>
      <c r="B360" s="11" t="s">
        <v>388</v>
      </c>
      <c r="C360" s="15"/>
      <c r="D360" s="15"/>
      <c r="E360" s="16">
        <f t="shared" si="59"/>
        <v>198660</v>
      </c>
      <c r="F360" s="17">
        <f>F361</f>
        <v>0</v>
      </c>
      <c r="G360" s="16">
        <f>G361</f>
        <v>198660</v>
      </c>
      <c r="H360" s="16">
        <f t="shared" si="60"/>
        <v>198660</v>
      </c>
      <c r="I360" s="17">
        <f>I361</f>
        <v>0</v>
      </c>
      <c r="J360" s="16">
        <f>J361</f>
        <v>198660</v>
      </c>
    </row>
    <row r="361" spans="1:244" ht="89.45" customHeight="1" x14ac:dyDescent="0.2">
      <c r="A361" s="44" t="s">
        <v>621</v>
      </c>
      <c r="B361" s="15" t="s">
        <v>389</v>
      </c>
      <c r="C361" s="15"/>
      <c r="D361" s="15"/>
      <c r="E361" s="18">
        <f t="shared" si="59"/>
        <v>198660</v>
      </c>
      <c r="F361" s="19">
        <f>F362+F363</f>
        <v>0</v>
      </c>
      <c r="G361" s="18">
        <f>G362+G363</f>
        <v>198660</v>
      </c>
      <c r="H361" s="18">
        <f t="shared" si="60"/>
        <v>198660</v>
      </c>
      <c r="I361" s="19">
        <f>I362+I363</f>
        <v>0</v>
      </c>
      <c r="J361" s="18">
        <f>J362+J363</f>
        <v>198660</v>
      </c>
    </row>
    <row r="362" spans="1:244" ht="70.5" customHeight="1" x14ac:dyDescent="0.2">
      <c r="A362" s="15" t="s">
        <v>23</v>
      </c>
      <c r="B362" s="15" t="s">
        <v>389</v>
      </c>
      <c r="C362" s="15" t="s">
        <v>16</v>
      </c>
      <c r="D362" s="15" t="s">
        <v>11</v>
      </c>
      <c r="E362" s="18">
        <f t="shared" si="59"/>
        <v>2463</v>
      </c>
      <c r="F362" s="18"/>
      <c r="G362" s="61">
        <v>2463</v>
      </c>
      <c r="H362" s="61">
        <f t="shared" si="60"/>
        <v>2463</v>
      </c>
      <c r="I362" s="61"/>
      <c r="J362" s="61">
        <v>2463</v>
      </c>
    </row>
    <row r="363" spans="1:244" ht="49.15" customHeight="1" x14ac:dyDescent="0.2">
      <c r="A363" s="35" t="s">
        <v>30</v>
      </c>
      <c r="B363" s="15" t="s">
        <v>389</v>
      </c>
      <c r="C363" s="15" t="s">
        <v>19</v>
      </c>
      <c r="D363" s="15" t="s">
        <v>11</v>
      </c>
      <c r="E363" s="18">
        <f t="shared" si="59"/>
        <v>196197</v>
      </c>
      <c r="F363" s="18"/>
      <c r="G363" s="61">
        <v>196197</v>
      </c>
      <c r="H363" s="61">
        <f t="shared" si="60"/>
        <v>196197</v>
      </c>
      <c r="I363" s="61"/>
      <c r="J363" s="61">
        <v>196197</v>
      </c>
      <c r="K363" s="20"/>
      <c r="L363" s="20"/>
      <c r="M363" s="20"/>
      <c r="N363" s="20"/>
      <c r="O363" s="20"/>
      <c r="P363" s="20"/>
      <c r="Q363" s="20"/>
      <c r="R363" s="20"/>
      <c r="S363" s="20"/>
      <c r="T363" s="20"/>
      <c r="U363" s="20"/>
      <c r="V363" s="20"/>
      <c r="W363" s="20"/>
      <c r="X363" s="20"/>
      <c r="Y363" s="20"/>
      <c r="Z363" s="20"/>
      <c r="AA363" s="20"/>
      <c r="AB363" s="20"/>
      <c r="AC363" s="20"/>
      <c r="AD363" s="20"/>
      <c r="AE363" s="20"/>
      <c r="AF363" s="20"/>
      <c r="AG363" s="20"/>
      <c r="AH363" s="20"/>
      <c r="AI363" s="20"/>
      <c r="AJ363" s="20"/>
      <c r="AK363" s="20"/>
      <c r="AL363" s="20"/>
      <c r="AM363" s="20"/>
      <c r="AN363" s="20"/>
      <c r="AO363" s="20"/>
      <c r="AP363" s="20"/>
      <c r="AQ363" s="20"/>
      <c r="AR363" s="20"/>
      <c r="AS363" s="20"/>
      <c r="AT363" s="20"/>
      <c r="AU363" s="20"/>
      <c r="AV363" s="20"/>
      <c r="AW363" s="20"/>
      <c r="AX363" s="20"/>
      <c r="AY363" s="20"/>
      <c r="AZ363" s="20"/>
      <c r="BA363" s="20"/>
      <c r="BB363" s="20"/>
      <c r="BC363" s="20"/>
      <c r="BD363" s="20"/>
      <c r="BE363" s="20"/>
      <c r="BF363" s="20"/>
      <c r="BG363" s="20"/>
      <c r="BH363" s="20"/>
      <c r="BI363" s="20"/>
      <c r="BJ363" s="20"/>
      <c r="BK363" s="20"/>
      <c r="BL363" s="20"/>
      <c r="BM363" s="20"/>
      <c r="BN363" s="20"/>
      <c r="BO363" s="20"/>
      <c r="BP363" s="20"/>
      <c r="BQ363" s="20"/>
      <c r="BR363" s="20"/>
      <c r="BS363" s="20"/>
      <c r="BT363" s="20"/>
      <c r="BU363" s="20"/>
      <c r="BV363" s="20"/>
      <c r="BW363" s="20"/>
      <c r="BX363" s="20"/>
      <c r="BY363" s="20"/>
      <c r="BZ363" s="20"/>
      <c r="CA363" s="20"/>
      <c r="CB363" s="20"/>
      <c r="CC363" s="20"/>
      <c r="CD363" s="20"/>
      <c r="CE363" s="20"/>
      <c r="CF363" s="20"/>
      <c r="CG363" s="20"/>
      <c r="CH363" s="20"/>
      <c r="CI363" s="20"/>
      <c r="CJ363" s="20"/>
      <c r="CK363" s="20"/>
      <c r="CL363" s="20"/>
      <c r="CM363" s="20"/>
      <c r="CN363" s="20"/>
      <c r="CO363" s="20"/>
      <c r="CP363" s="20"/>
      <c r="CQ363" s="20"/>
      <c r="CR363" s="20"/>
      <c r="CS363" s="20"/>
      <c r="CT363" s="20"/>
      <c r="CU363" s="20"/>
      <c r="CV363" s="20"/>
      <c r="CW363" s="20"/>
      <c r="CX363" s="20"/>
      <c r="CY363" s="20"/>
      <c r="CZ363" s="20"/>
      <c r="DA363" s="20"/>
      <c r="DB363" s="20"/>
      <c r="DC363" s="20"/>
      <c r="DD363" s="20"/>
      <c r="DE363" s="20"/>
      <c r="DF363" s="20"/>
      <c r="DG363" s="20"/>
      <c r="DH363" s="20"/>
      <c r="DI363" s="20"/>
      <c r="DJ363" s="20"/>
      <c r="DK363" s="20"/>
      <c r="DL363" s="20"/>
      <c r="DM363" s="20"/>
      <c r="DN363" s="20"/>
      <c r="DO363" s="20"/>
      <c r="DP363" s="20"/>
      <c r="DQ363" s="20"/>
      <c r="DR363" s="20"/>
      <c r="DS363" s="20"/>
      <c r="DT363" s="20"/>
      <c r="DU363" s="20"/>
      <c r="DV363" s="20"/>
      <c r="DW363" s="20"/>
      <c r="DX363" s="20"/>
      <c r="DY363" s="20"/>
      <c r="DZ363" s="20"/>
      <c r="EA363" s="20"/>
      <c r="EB363" s="20"/>
      <c r="EC363" s="20"/>
      <c r="ED363" s="20"/>
      <c r="EE363" s="20"/>
      <c r="EF363" s="20"/>
      <c r="EG363" s="20"/>
      <c r="EH363" s="20"/>
      <c r="EI363" s="20"/>
      <c r="EJ363" s="20"/>
      <c r="EK363" s="20"/>
      <c r="EL363" s="20"/>
      <c r="EM363" s="20"/>
      <c r="EN363" s="20"/>
      <c r="EO363" s="20"/>
      <c r="EP363" s="20"/>
      <c r="EQ363" s="20"/>
      <c r="ER363" s="20"/>
      <c r="ES363" s="20"/>
      <c r="ET363" s="20"/>
      <c r="EU363" s="20"/>
      <c r="EV363" s="20"/>
      <c r="EW363" s="20"/>
      <c r="EX363" s="20"/>
      <c r="EY363" s="20"/>
      <c r="EZ363" s="20"/>
      <c r="FA363" s="20"/>
      <c r="FB363" s="20"/>
      <c r="FC363" s="20"/>
      <c r="FD363" s="20"/>
      <c r="FE363" s="20"/>
      <c r="FF363" s="20"/>
      <c r="FG363" s="20"/>
      <c r="FH363" s="20"/>
      <c r="FI363" s="20"/>
      <c r="FJ363" s="20"/>
      <c r="FK363" s="20"/>
      <c r="FL363" s="20"/>
      <c r="FM363" s="20"/>
      <c r="FN363" s="20"/>
      <c r="FO363" s="20"/>
      <c r="FP363" s="20"/>
      <c r="FQ363" s="20"/>
      <c r="FR363" s="20"/>
      <c r="FS363" s="20"/>
      <c r="FT363" s="20"/>
      <c r="FU363" s="20"/>
      <c r="FV363" s="20"/>
      <c r="FW363" s="20"/>
      <c r="FX363" s="20"/>
      <c r="FY363" s="20"/>
      <c r="FZ363" s="20"/>
      <c r="GA363" s="20"/>
      <c r="GB363" s="20"/>
      <c r="GC363" s="20"/>
      <c r="GD363" s="20"/>
      <c r="GE363" s="20"/>
      <c r="GF363" s="20"/>
      <c r="GG363" s="20"/>
      <c r="GH363" s="20"/>
      <c r="GI363" s="20"/>
      <c r="GJ363" s="20"/>
      <c r="GK363" s="20"/>
      <c r="GL363" s="20"/>
      <c r="GM363" s="20"/>
      <c r="GN363" s="20"/>
      <c r="GO363" s="20"/>
      <c r="GP363" s="20"/>
      <c r="GQ363" s="20"/>
      <c r="GR363" s="20"/>
      <c r="GS363" s="20"/>
      <c r="GT363" s="20"/>
      <c r="GU363" s="20"/>
      <c r="GV363" s="20"/>
      <c r="GW363" s="20"/>
      <c r="GX363" s="20"/>
      <c r="GY363" s="20"/>
      <c r="GZ363" s="20"/>
      <c r="HA363" s="20"/>
      <c r="HB363" s="20"/>
      <c r="HC363" s="20"/>
      <c r="HD363" s="20"/>
      <c r="HE363" s="20"/>
      <c r="HF363" s="20"/>
      <c r="HG363" s="20"/>
      <c r="HH363" s="20"/>
      <c r="HI363" s="20"/>
      <c r="HJ363" s="20"/>
      <c r="HK363" s="20"/>
      <c r="HL363" s="20"/>
      <c r="HM363" s="20"/>
      <c r="HN363" s="20"/>
      <c r="HO363" s="20"/>
      <c r="HP363" s="20"/>
      <c r="HQ363" s="20"/>
      <c r="HR363" s="20"/>
      <c r="HS363" s="20"/>
      <c r="HT363" s="20"/>
      <c r="HU363" s="20"/>
      <c r="HV363" s="20"/>
      <c r="HW363" s="20"/>
      <c r="HX363" s="20"/>
      <c r="HY363" s="20"/>
      <c r="HZ363" s="20"/>
      <c r="IA363" s="20"/>
      <c r="IB363" s="20"/>
      <c r="IC363" s="20"/>
      <c r="ID363" s="20"/>
      <c r="IE363" s="20"/>
      <c r="IF363" s="20"/>
      <c r="IG363" s="20"/>
      <c r="IH363" s="20"/>
      <c r="II363" s="20"/>
      <c r="IJ363" s="20"/>
    </row>
    <row r="364" spans="1:244" ht="137.44999999999999" customHeight="1" x14ac:dyDescent="0.2">
      <c r="A364" s="37" t="s">
        <v>390</v>
      </c>
      <c r="B364" s="11" t="s">
        <v>391</v>
      </c>
      <c r="C364" s="15"/>
      <c r="D364" s="15"/>
      <c r="E364" s="16">
        <f t="shared" si="59"/>
        <v>140299</v>
      </c>
      <c r="F364" s="17">
        <f>F365</f>
        <v>0</v>
      </c>
      <c r="G364" s="16">
        <f>G365</f>
        <v>140299</v>
      </c>
      <c r="H364" s="16">
        <f t="shared" si="60"/>
        <v>145911</v>
      </c>
      <c r="I364" s="17">
        <f>I365</f>
        <v>0</v>
      </c>
      <c r="J364" s="16">
        <f>J365</f>
        <v>145911</v>
      </c>
    </row>
    <row r="365" spans="1:244" ht="113.45" customHeight="1" x14ac:dyDescent="0.2">
      <c r="A365" s="35" t="s">
        <v>812</v>
      </c>
      <c r="B365" s="15" t="s">
        <v>392</v>
      </c>
      <c r="C365" s="15"/>
      <c r="D365" s="15"/>
      <c r="E365" s="18">
        <f t="shared" si="59"/>
        <v>140299</v>
      </c>
      <c r="F365" s="19">
        <f>F366+F367</f>
        <v>0</v>
      </c>
      <c r="G365" s="18">
        <f>G366+G367</f>
        <v>140299</v>
      </c>
      <c r="H365" s="18">
        <f t="shared" si="60"/>
        <v>145911</v>
      </c>
      <c r="I365" s="19">
        <f>I366+I367</f>
        <v>0</v>
      </c>
      <c r="J365" s="18">
        <f>J366+J367</f>
        <v>145911</v>
      </c>
    </row>
    <row r="366" spans="1:244" ht="63" customHeight="1" x14ac:dyDescent="0.2">
      <c r="A366" s="15" t="s">
        <v>23</v>
      </c>
      <c r="B366" s="15" t="s">
        <v>392</v>
      </c>
      <c r="C366" s="15" t="s">
        <v>16</v>
      </c>
      <c r="D366" s="15" t="s">
        <v>11</v>
      </c>
      <c r="E366" s="18">
        <f t="shared" si="59"/>
        <v>1526</v>
      </c>
      <c r="F366" s="18"/>
      <c r="G366" s="61">
        <v>1526</v>
      </c>
      <c r="H366" s="61">
        <f t="shared" si="60"/>
        <v>1587</v>
      </c>
      <c r="I366" s="61"/>
      <c r="J366" s="61">
        <v>1587</v>
      </c>
    </row>
    <row r="367" spans="1:244" ht="49.5" customHeight="1" x14ac:dyDescent="0.2">
      <c r="A367" s="35" t="s">
        <v>30</v>
      </c>
      <c r="B367" s="15" t="s">
        <v>392</v>
      </c>
      <c r="C367" s="15" t="s">
        <v>19</v>
      </c>
      <c r="D367" s="15" t="s">
        <v>11</v>
      </c>
      <c r="E367" s="18">
        <f t="shared" si="59"/>
        <v>138773</v>
      </c>
      <c r="F367" s="18"/>
      <c r="G367" s="61">
        <v>138773</v>
      </c>
      <c r="H367" s="61">
        <f t="shared" si="60"/>
        <v>144324</v>
      </c>
      <c r="I367" s="61"/>
      <c r="J367" s="61">
        <v>144324</v>
      </c>
    </row>
    <row r="368" spans="1:244" s="20" customFormat="1" ht="210.6" customHeight="1" x14ac:dyDescent="0.2">
      <c r="A368" s="37" t="s">
        <v>393</v>
      </c>
      <c r="B368" s="11" t="s">
        <v>394</v>
      </c>
      <c r="C368" s="15"/>
      <c r="D368" s="15"/>
      <c r="E368" s="16">
        <f t="shared" si="59"/>
        <v>6290</v>
      </c>
      <c r="F368" s="17">
        <f>F369</f>
        <v>0</v>
      </c>
      <c r="G368" s="16">
        <f>G369</f>
        <v>6290</v>
      </c>
      <c r="H368" s="16">
        <f t="shared" si="60"/>
        <v>6542</v>
      </c>
      <c r="I368" s="17">
        <f>I369</f>
        <v>0</v>
      </c>
      <c r="J368" s="16">
        <f>J369</f>
        <v>6542</v>
      </c>
    </row>
    <row r="369" spans="1:244" s="20" customFormat="1" ht="169.5" customHeight="1" x14ac:dyDescent="0.2">
      <c r="A369" s="36" t="s">
        <v>395</v>
      </c>
      <c r="B369" s="15" t="s">
        <v>396</v>
      </c>
      <c r="C369" s="15"/>
      <c r="D369" s="15"/>
      <c r="E369" s="18">
        <f t="shared" si="59"/>
        <v>6290</v>
      </c>
      <c r="F369" s="19">
        <f>F370+F371</f>
        <v>0</v>
      </c>
      <c r="G369" s="18">
        <f>G370+G371</f>
        <v>6290</v>
      </c>
      <c r="H369" s="18">
        <f t="shared" si="60"/>
        <v>6542</v>
      </c>
      <c r="I369" s="19">
        <f>I370+I371</f>
        <v>0</v>
      </c>
      <c r="J369" s="18">
        <f>J370+J371</f>
        <v>6542</v>
      </c>
      <c r="K369" s="13"/>
      <c r="L369" s="13"/>
      <c r="M369" s="13"/>
      <c r="N369" s="13"/>
      <c r="O369" s="13"/>
      <c r="P369" s="13"/>
      <c r="Q369" s="13"/>
      <c r="R369" s="13"/>
      <c r="S369" s="13"/>
      <c r="T369" s="13"/>
      <c r="U369" s="13"/>
      <c r="V369" s="13"/>
      <c r="W369" s="13"/>
      <c r="X369" s="13"/>
      <c r="Y369" s="13"/>
      <c r="Z369" s="13"/>
      <c r="AA369" s="13"/>
      <c r="AB369" s="13"/>
      <c r="AC369" s="13"/>
      <c r="AD369" s="13"/>
      <c r="AE369" s="13"/>
      <c r="AF369" s="13"/>
      <c r="AG369" s="13"/>
      <c r="AH369" s="13"/>
      <c r="AI369" s="13"/>
      <c r="AJ369" s="13"/>
      <c r="AK369" s="13"/>
      <c r="AL369" s="13"/>
      <c r="AM369" s="13"/>
      <c r="AN369" s="13"/>
      <c r="AO369" s="13"/>
      <c r="AP369" s="13"/>
      <c r="AQ369" s="13"/>
      <c r="AR369" s="13"/>
      <c r="AS369" s="13"/>
      <c r="AT369" s="13"/>
      <c r="AU369" s="13"/>
      <c r="AV369" s="13"/>
      <c r="AW369" s="13"/>
      <c r="AX369" s="13"/>
      <c r="AY369" s="13"/>
      <c r="AZ369" s="13"/>
      <c r="BA369" s="13"/>
      <c r="BB369" s="13"/>
      <c r="BC369" s="13"/>
      <c r="BD369" s="13"/>
      <c r="BE369" s="13"/>
      <c r="BF369" s="13"/>
      <c r="BG369" s="13"/>
      <c r="BH369" s="13"/>
      <c r="BI369" s="13"/>
      <c r="BJ369" s="13"/>
      <c r="BK369" s="13"/>
      <c r="BL369" s="13"/>
      <c r="BM369" s="13"/>
      <c r="BN369" s="13"/>
      <c r="BO369" s="13"/>
      <c r="BP369" s="13"/>
      <c r="BQ369" s="13"/>
      <c r="BR369" s="13"/>
      <c r="BS369" s="13"/>
      <c r="BT369" s="13"/>
      <c r="BU369" s="13"/>
      <c r="BV369" s="13"/>
      <c r="BW369" s="13"/>
      <c r="BX369" s="13"/>
      <c r="BY369" s="13"/>
      <c r="BZ369" s="13"/>
      <c r="CA369" s="13"/>
      <c r="CB369" s="13"/>
      <c r="CC369" s="13"/>
      <c r="CD369" s="13"/>
      <c r="CE369" s="13"/>
      <c r="CF369" s="13"/>
      <c r="CG369" s="13"/>
      <c r="CH369" s="13"/>
      <c r="CI369" s="13"/>
      <c r="CJ369" s="13"/>
      <c r="CK369" s="13"/>
      <c r="CL369" s="13"/>
      <c r="CM369" s="13"/>
      <c r="CN369" s="13"/>
      <c r="CO369" s="13"/>
      <c r="CP369" s="13"/>
      <c r="CQ369" s="13"/>
      <c r="CR369" s="13"/>
      <c r="CS369" s="13"/>
      <c r="CT369" s="13"/>
      <c r="CU369" s="13"/>
      <c r="CV369" s="13"/>
      <c r="CW369" s="13"/>
      <c r="CX369" s="13"/>
      <c r="CY369" s="13"/>
      <c r="CZ369" s="13"/>
      <c r="DA369" s="13"/>
      <c r="DB369" s="13"/>
      <c r="DC369" s="13"/>
      <c r="DD369" s="13"/>
      <c r="DE369" s="13"/>
      <c r="DF369" s="13"/>
      <c r="DG369" s="13"/>
      <c r="DH369" s="13"/>
      <c r="DI369" s="13"/>
      <c r="DJ369" s="13"/>
      <c r="DK369" s="13"/>
      <c r="DL369" s="13"/>
      <c r="DM369" s="13"/>
      <c r="DN369" s="13"/>
      <c r="DO369" s="13"/>
      <c r="DP369" s="13"/>
      <c r="DQ369" s="13"/>
      <c r="DR369" s="13"/>
      <c r="DS369" s="13"/>
      <c r="DT369" s="13"/>
      <c r="DU369" s="13"/>
      <c r="DV369" s="13"/>
      <c r="DW369" s="13"/>
      <c r="DX369" s="13"/>
      <c r="DY369" s="13"/>
      <c r="DZ369" s="13"/>
      <c r="EA369" s="13"/>
      <c r="EB369" s="13"/>
      <c r="EC369" s="13"/>
      <c r="ED369" s="13"/>
      <c r="EE369" s="13"/>
      <c r="EF369" s="13"/>
      <c r="EG369" s="13"/>
      <c r="EH369" s="13"/>
      <c r="EI369" s="13"/>
      <c r="EJ369" s="13"/>
      <c r="EK369" s="13"/>
      <c r="EL369" s="13"/>
      <c r="EM369" s="13"/>
      <c r="EN369" s="13"/>
      <c r="EO369" s="13"/>
      <c r="EP369" s="13"/>
      <c r="EQ369" s="13"/>
      <c r="ER369" s="13"/>
      <c r="ES369" s="13"/>
      <c r="ET369" s="13"/>
      <c r="EU369" s="13"/>
      <c r="EV369" s="13"/>
      <c r="EW369" s="13"/>
      <c r="EX369" s="13"/>
      <c r="EY369" s="13"/>
      <c r="EZ369" s="13"/>
      <c r="FA369" s="13"/>
      <c r="FB369" s="13"/>
      <c r="FC369" s="13"/>
      <c r="FD369" s="13"/>
      <c r="FE369" s="13"/>
      <c r="FF369" s="13"/>
      <c r="FG369" s="13"/>
      <c r="FH369" s="13"/>
      <c r="FI369" s="13"/>
      <c r="FJ369" s="13"/>
      <c r="FK369" s="13"/>
      <c r="FL369" s="13"/>
      <c r="FM369" s="13"/>
      <c r="FN369" s="13"/>
      <c r="FO369" s="13"/>
      <c r="FP369" s="13"/>
      <c r="FQ369" s="13"/>
      <c r="FR369" s="13"/>
      <c r="FS369" s="13"/>
      <c r="FT369" s="13"/>
      <c r="FU369" s="13"/>
      <c r="FV369" s="13"/>
      <c r="FW369" s="13"/>
      <c r="FX369" s="13"/>
      <c r="FY369" s="13"/>
      <c r="FZ369" s="13"/>
      <c r="GA369" s="13"/>
      <c r="GB369" s="13"/>
      <c r="GC369" s="13"/>
      <c r="GD369" s="13"/>
      <c r="GE369" s="13"/>
      <c r="GF369" s="13"/>
      <c r="GG369" s="13"/>
      <c r="GH369" s="13"/>
      <c r="GI369" s="13"/>
      <c r="GJ369" s="13"/>
      <c r="GK369" s="13"/>
      <c r="GL369" s="13"/>
      <c r="GM369" s="13"/>
      <c r="GN369" s="13"/>
      <c r="GO369" s="13"/>
      <c r="GP369" s="13"/>
      <c r="GQ369" s="13"/>
      <c r="GR369" s="13"/>
      <c r="GS369" s="13"/>
      <c r="GT369" s="13"/>
      <c r="GU369" s="13"/>
      <c r="GV369" s="13"/>
      <c r="GW369" s="13"/>
      <c r="GX369" s="13"/>
      <c r="GY369" s="13"/>
      <c r="GZ369" s="13"/>
      <c r="HA369" s="13"/>
      <c r="HB369" s="13"/>
      <c r="HC369" s="13"/>
      <c r="HD369" s="13"/>
      <c r="HE369" s="13"/>
      <c r="HF369" s="13"/>
      <c r="HG369" s="13"/>
      <c r="HH369" s="13"/>
      <c r="HI369" s="13"/>
      <c r="HJ369" s="13"/>
      <c r="HK369" s="13"/>
      <c r="HL369" s="13"/>
      <c r="HM369" s="13"/>
      <c r="HN369" s="13"/>
      <c r="HO369" s="13"/>
      <c r="HP369" s="13"/>
      <c r="HQ369" s="13"/>
      <c r="HR369" s="13"/>
      <c r="HS369" s="13"/>
      <c r="HT369" s="13"/>
      <c r="HU369" s="13"/>
      <c r="HV369" s="13"/>
      <c r="HW369" s="13"/>
      <c r="HX369" s="13"/>
      <c r="HY369" s="13"/>
      <c r="HZ369" s="13"/>
      <c r="IA369" s="13"/>
      <c r="IB369" s="13"/>
      <c r="IC369" s="13"/>
      <c r="ID369" s="13"/>
      <c r="IE369" s="13"/>
      <c r="IF369" s="13"/>
      <c r="IG369" s="13"/>
      <c r="IH369" s="13"/>
      <c r="II369" s="13"/>
      <c r="IJ369" s="13"/>
    </row>
    <row r="370" spans="1:244" s="20" customFormat="1" ht="69" customHeight="1" x14ac:dyDescent="0.2">
      <c r="A370" s="15" t="s">
        <v>23</v>
      </c>
      <c r="B370" s="15" t="s">
        <v>396</v>
      </c>
      <c r="C370" s="15" t="s">
        <v>16</v>
      </c>
      <c r="D370" s="15" t="s">
        <v>11</v>
      </c>
      <c r="E370" s="18">
        <f t="shared" si="59"/>
        <v>72</v>
      </c>
      <c r="F370" s="18"/>
      <c r="G370" s="61">
        <v>72</v>
      </c>
      <c r="H370" s="61">
        <f t="shared" si="60"/>
        <v>74</v>
      </c>
      <c r="I370" s="61"/>
      <c r="J370" s="61">
        <v>74</v>
      </c>
      <c r="K370" s="13"/>
      <c r="L370" s="13"/>
      <c r="M370" s="13"/>
      <c r="N370" s="13"/>
      <c r="O370" s="13"/>
      <c r="P370" s="13"/>
      <c r="Q370" s="13"/>
      <c r="R370" s="13"/>
      <c r="S370" s="13"/>
      <c r="T370" s="13"/>
      <c r="U370" s="13"/>
      <c r="V370" s="13"/>
      <c r="W370" s="13"/>
      <c r="X370" s="13"/>
      <c r="Y370" s="13"/>
      <c r="Z370" s="13"/>
      <c r="AA370" s="13"/>
      <c r="AB370" s="13"/>
      <c r="AC370" s="13"/>
      <c r="AD370" s="13"/>
      <c r="AE370" s="13"/>
      <c r="AF370" s="13"/>
      <c r="AG370" s="13"/>
      <c r="AH370" s="13"/>
      <c r="AI370" s="13"/>
      <c r="AJ370" s="13"/>
      <c r="AK370" s="13"/>
      <c r="AL370" s="13"/>
      <c r="AM370" s="13"/>
      <c r="AN370" s="13"/>
      <c r="AO370" s="13"/>
      <c r="AP370" s="13"/>
      <c r="AQ370" s="13"/>
      <c r="AR370" s="13"/>
      <c r="AS370" s="13"/>
      <c r="AT370" s="13"/>
      <c r="AU370" s="13"/>
      <c r="AV370" s="13"/>
      <c r="AW370" s="13"/>
      <c r="AX370" s="13"/>
      <c r="AY370" s="13"/>
      <c r="AZ370" s="13"/>
      <c r="BA370" s="13"/>
      <c r="BB370" s="13"/>
      <c r="BC370" s="13"/>
      <c r="BD370" s="13"/>
      <c r="BE370" s="13"/>
      <c r="BF370" s="13"/>
      <c r="BG370" s="13"/>
      <c r="BH370" s="13"/>
      <c r="BI370" s="13"/>
      <c r="BJ370" s="13"/>
      <c r="BK370" s="13"/>
      <c r="BL370" s="13"/>
      <c r="BM370" s="13"/>
      <c r="BN370" s="13"/>
      <c r="BO370" s="13"/>
      <c r="BP370" s="13"/>
      <c r="BQ370" s="13"/>
      <c r="BR370" s="13"/>
      <c r="BS370" s="13"/>
      <c r="BT370" s="13"/>
      <c r="BU370" s="13"/>
      <c r="BV370" s="13"/>
      <c r="BW370" s="13"/>
      <c r="BX370" s="13"/>
      <c r="BY370" s="13"/>
      <c r="BZ370" s="13"/>
      <c r="CA370" s="13"/>
      <c r="CB370" s="13"/>
      <c r="CC370" s="13"/>
      <c r="CD370" s="13"/>
      <c r="CE370" s="13"/>
      <c r="CF370" s="13"/>
      <c r="CG370" s="13"/>
      <c r="CH370" s="13"/>
      <c r="CI370" s="13"/>
      <c r="CJ370" s="13"/>
      <c r="CK370" s="13"/>
      <c r="CL370" s="13"/>
      <c r="CM370" s="13"/>
      <c r="CN370" s="13"/>
      <c r="CO370" s="13"/>
      <c r="CP370" s="13"/>
      <c r="CQ370" s="13"/>
      <c r="CR370" s="13"/>
      <c r="CS370" s="13"/>
      <c r="CT370" s="13"/>
      <c r="CU370" s="13"/>
      <c r="CV370" s="13"/>
      <c r="CW370" s="13"/>
      <c r="CX370" s="13"/>
      <c r="CY370" s="13"/>
      <c r="CZ370" s="13"/>
      <c r="DA370" s="13"/>
      <c r="DB370" s="13"/>
      <c r="DC370" s="13"/>
      <c r="DD370" s="13"/>
      <c r="DE370" s="13"/>
      <c r="DF370" s="13"/>
      <c r="DG370" s="13"/>
      <c r="DH370" s="13"/>
      <c r="DI370" s="13"/>
      <c r="DJ370" s="13"/>
      <c r="DK370" s="13"/>
      <c r="DL370" s="13"/>
      <c r="DM370" s="13"/>
      <c r="DN370" s="13"/>
      <c r="DO370" s="13"/>
      <c r="DP370" s="13"/>
      <c r="DQ370" s="13"/>
      <c r="DR370" s="13"/>
      <c r="DS370" s="13"/>
      <c r="DT370" s="13"/>
      <c r="DU370" s="13"/>
      <c r="DV370" s="13"/>
      <c r="DW370" s="13"/>
      <c r="DX370" s="13"/>
      <c r="DY370" s="13"/>
      <c r="DZ370" s="13"/>
      <c r="EA370" s="13"/>
      <c r="EB370" s="13"/>
      <c r="EC370" s="13"/>
      <c r="ED370" s="13"/>
      <c r="EE370" s="13"/>
      <c r="EF370" s="13"/>
      <c r="EG370" s="13"/>
      <c r="EH370" s="13"/>
      <c r="EI370" s="13"/>
      <c r="EJ370" s="13"/>
      <c r="EK370" s="13"/>
      <c r="EL370" s="13"/>
      <c r="EM370" s="13"/>
      <c r="EN370" s="13"/>
      <c r="EO370" s="13"/>
      <c r="EP370" s="13"/>
      <c r="EQ370" s="13"/>
      <c r="ER370" s="13"/>
      <c r="ES370" s="13"/>
      <c r="ET370" s="13"/>
      <c r="EU370" s="13"/>
      <c r="EV370" s="13"/>
      <c r="EW370" s="13"/>
      <c r="EX370" s="13"/>
      <c r="EY370" s="13"/>
      <c r="EZ370" s="13"/>
      <c r="FA370" s="13"/>
      <c r="FB370" s="13"/>
      <c r="FC370" s="13"/>
      <c r="FD370" s="13"/>
      <c r="FE370" s="13"/>
      <c r="FF370" s="13"/>
      <c r="FG370" s="13"/>
      <c r="FH370" s="13"/>
      <c r="FI370" s="13"/>
      <c r="FJ370" s="13"/>
      <c r="FK370" s="13"/>
      <c r="FL370" s="13"/>
      <c r="FM370" s="13"/>
      <c r="FN370" s="13"/>
      <c r="FO370" s="13"/>
      <c r="FP370" s="13"/>
      <c r="FQ370" s="13"/>
      <c r="FR370" s="13"/>
      <c r="FS370" s="13"/>
      <c r="FT370" s="13"/>
      <c r="FU370" s="13"/>
      <c r="FV370" s="13"/>
      <c r="FW370" s="13"/>
      <c r="FX370" s="13"/>
      <c r="FY370" s="13"/>
      <c r="FZ370" s="13"/>
      <c r="GA370" s="13"/>
      <c r="GB370" s="13"/>
      <c r="GC370" s="13"/>
      <c r="GD370" s="13"/>
      <c r="GE370" s="13"/>
      <c r="GF370" s="13"/>
      <c r="GG370" s="13"/>
      <c r="GH370" s="13"/>
      <c r="GI370" s="13"/>
      <c r="GJ370" s="13"/>
      <c r="GK370" s="13"/>
      <c r="GL370" s="13"/>
      <c r="GM370" s="13"/>
      <c r="GN370" s="13"/>
      <c r="GO370" s="13"/>
      <c r="GP370" s="13"/>
      <c r="GQ370" s="13"/>
      <c r="GR370" s="13"/>
      <c r="GS370" s="13"/>
      <c r="GT370" s="13"/>
      <c r="GU370" s="13"/>
      <c r="GV370" s="13"/>
      <c r="GW370" s="13"/>
      <c r="GX370" s="13"/>
      <c r="GY370" s="13"/>
      <c r="GZ370" s="13"/>
      <c r="HA370" s="13"/>
      <c r="HB370" s="13"/>
      <c r="HC370" s="13"/>
      <c r="HD370" s="13"/>
      <c r="HE370" s="13"/>
      <c r="HF370" s="13"/>
      <c r="HG370" s="13"/>
      <c r="HH370" s="13"/>
      <c r="HI370" s="13"/>
      <c r="HJ370" s="13"/>
      <c r="HK370" s="13"/>
      <c r="HL370" s="13"/>
      <c r="HM370" s="13"/>
      <c r="HN370" s="13"/>
      <c r="HO370" s="13"/>
      <c r="HP370" s="13"/>
      <c r="HQ370" s="13"/>
      <c r="HR370" s="13"/>
      <c r="HS370" s="13"/>
      <c r="HT370" s="13"/>
      <c r="HU370" s="13"/>
      <c r="HV370" s="13"/>
      <c r="HW370" s="13"/>
      <c r="HX370" s="13"/>
      <c r="HY370" s="13"/>
      <c r="HZ370" s="13"/>
      <c r="IA370" s="13"/>
      <c r="IB370" s="13"/>
      <c r="IC370" s="13"/>
      <c r="ID370" s="13"/>
      <c r="IE370" s="13"/>
      <c r="IF370" s="13"/>
      <c r="IG370" s="13"/>
      <c r="IH370" s="13"/>
      <c r="II370" s="13"/>
      <c r="IJ370" s="13"/>
    </row>
    <row r="371" spans="1:244" s="20" customFormat="1" ht="54" customHeight="1" x14ac:dyDescent="0.2">
      <c r="A371" s="35" t="s">
        <v>30</v>
      </c>
      <c r="B371" s="15" t="s">
        <v>396</v>
      </c>
      <c r="C371" s="15" t="s">
        <v>19</v>
      </c>
      <c r="D371" s="15" t="s">
        <v>11</v>
      </c>
      <c r="E371" s="18">
        <f t="shared" si="59"/>
        <v>6218</v>
      </c>
      <c r="F371" s="18"/>
      <c r="G371" s="61">
        <v>6218</v>
      </c>
      <c r="H371" s="61">
        <f t="shared" si="60"/>
        <v>6468</v>
      </c>
      <c r="I371" s="61"/>
      <c r="J371" s="61">
        <v>6468</v>
      </c>
      <c r="K371" s="13"/>
      <c r="L371" s="13"/>
      <c r="M371" s="13"/>
      <c r="N371" s="13"/>
      <c r="O371" s="13"/>
      <c r="P371" s="13"/>
      <c r="Q371" s="13"/>
      <c r="R371" s="13"/>
      <c r="S371" s="13"/>
      <c r="T371" s="13"/>
      <c r="U371" s="13"/>
      <c r="V371" s="13"/>
      <c r="W371" s="13"/>
      <c r="X371" s="13"/>
      <c r="Y371" s="13"/>
      <c r="Z371" s="13"/>
      <c r="AA371" s="13"/>
      <c r="AB371" s="13"/>
      <c r="AC371" s="13"/>
      <c r="AD371" s="13"/>
      <c r="AE371" s="13"/>
      <c r="AF371" s="13"/>
      <c r="AG371" s="13"/>
      <c r="AH371" s="13"/>
      <c r="AI371" s="13"/>
      <c r="AJ371" s="13"/>
      <c r="AK371" s="13"/>
      <c r="AL371" s="13"/>
      <c r="AM371" s="13"/>
      <c r="AN371" s="13"/>
      <c r="AO371" s="13"/>
      <c r="AP371" s="13"/>
      <c r="AQ371" s="13"/>
      <c r="AR371" s="13"/>
      <c r="AS371" s="13"/>
      <c r="AT371" s="13"/>
      <c r="AU371" s="13"/>
      <c r="AV371" s="13"/>
      <c r="AW371" s="13"/>
      <c r="AX371" s="13"/>
      <c r="AY371" s="13"/>
      <c r="AZ371" s="13"/>
      <c r="BA371" s="13"/>
      <c r="BB371" s="13"/>
      <c r="BC371" s="13"/>
      <c r="BD371" s="13"/>
      <c r="BE371" s="13"/>
      <c r="BF371" s="13"/>
      <c r="BG371" s="13"/>
      <c r="BH371" s="13"/>
      <c r="BI371" s="13"/>
      <c r="BJ371" s="13"/>
      <c r="BK371" s="13"/>
      <c r="BL371" s="13"/>
      <c r="BM371" s="13"/>
      <c r="BN371" s="13"/>
      <c r="BO371" s="13"/>
      <c r="BP371" s="13"/>
      <c r="BQ371" s="13"/>
      <c r="BR371" s="13"/>
      <c r="BS371" s="13"/>
      <c r="BT371" s="13"/>
      <c r="BU371" s="13"/>
      <c r="BV371" s="13"/>
      <c r="BW371" s="13"/>
      <c r="BX371" s="13"/>
      <c r="BY371" s="13"/>
      <c r="BZ371" s="13"/>
      <c r="CA371" s="13"/>
      <c r="CB371" s="13"/>
      <c r="CC371" s="13"/>
      <c r="CD371" s="13"/>
      <c r="CE371" s="13"/>
      <c r="CF371" s="13"/>
      <c r="CG371" s="13"/>
      <c r="CH371" s="13"/>
      <c r="CI371" s="13"/>
      <c r="CJ371" s="13"/>
      <c r="CK371" s="13"/>
      <c r="CL371" s="13"/>
      <c r="CM371" s="13"/>
      <c r="CN371" s="13"/>
      <c r="CO371" s="13"/>
      <c r="CP371" s="13"/>
      <c r="CQ371" s="13"/>
      <c r="CR371" s="13"/>
      <c r="CS371" s="13"/>
      <c r="CT371" s="13"/>
      <c r="CU371" s="13"/>
      <c r="CV371" s="13"/>
      <c r="CW371" s="13"/>
      <c r="CX371" s="13"/>
      <c r="CY371" s="13"/>
      <c r="CZ371" s="13"/>
      <c r="DA371" s="13"/>
      <c r="DB371" s="13"/>
      <c r="DC371" s="13"/>
      <c r="DD371" s="13"/>
      <c r="DE371" s="13"/>
      <c r="DF371" s="13"/>
      <c r="DG371" s="13"/>
      <c r="DH371" s="13"/>
      <c r="DI371" s="13"/>
      <c r="DJ371" s="13"/>
      <c r="DK371" s="13"/>
      <c r="DL371" s="13"/>
      <c r="DM371" s="13"/>
      <c r="DN371" s="13"/>
      <c r="DO371" s="13"/>
      <c r="DP371" s="13"/>
      <c r="DQ371" s="13"/>
      <c r="DR371" s="13"/>
      <c r="DS371" s="13"/>
      <c r="DT371" s="13"/>
      <c r="DU371" s="13"/>
      <c r="DV371" s="13"/>
      <c r="DW371" s="13"/>
      <c r="DX371" s="13"/>
      <c r="DY371" s="13"/>
      <c r="DZ371" s="13"/>
      <c r="EA371" s="13"/>
      <c r="EB371" s="13"/>
      <c r="EC371" s="13"/>
      <c r="ED371" s="13"/>
      <c r="EE371" s="13"/>
      <c r="EF371" s="13"/>
      <c r="EG371" s="13"/>
      <c r="EH371" s="13"/>
      <c r="EI371" s="13"/>
      <c r="EJ371" s="13"/>
      <c r="EK371" s="13"/>
      <c r="EL371" s="13"/>
      <c r="EM371" s="13"/>
      <c r="EN371" s="13"/>
      <c r="EO371" s="13"/>
      <c r="EP371" s="13"/>
      <c r="EQ371" s="13"/>
      <c r="ER371" s="13"/>
      <c r="ES371" s="13"/>
      <c r="ET371" s="13"/>
      <c r="EU371" s="13"/>
      <c r="EV371" s="13"/>
      <c r="EW371" s="13"/>
      <c r="EX371" s="13"/>
      <c r="EY371" s="13"/>
      <c r="EZ371" s="13"/>
      <c r="FA371" s="13"/>
      <c r="FB371" s="13"/>
      <c r="FC371" s="13"/>
      <c r="FD371" s="13"/>
      <c r="FE371" s="13"/>
      <c r="FF371" s="13"/>
      <c r="FG371" s="13"/>
      <c r="FH371" s="13"/>
      <c r="FI371" s="13"/>
      <c r="FJ371" s="13"/>
      <c r="FK371" s="13"/>
      <c r="FL371" s="13"/>
      <c r="FM371" s="13"/>
      <c r="FN371" s="13"/>
      <c r="FO371" s="13"/>
      <c r="FP371" s="13"/>
      <c r="FQ371" s="13"/>
      <c r="FR371" s="13"/>
      <c r="FS371" s="13"/>
      <c r="FT371" s="13"/>
      <c r="FU371" s="13"/>
      <c r="FV371" s="13"/>
      <c r="FW371" s="13"/>
      <c r="FX371" s="13"/>
      <c r="FY371" s="13"/>
      <c r="FZ371" s="13"/>
      <c r="GA371" s="13"/>
      <c r="GB371" s="13"/>
      <c r="GC371" s="13"/>
      <c r="GD371" s="13"/>
      <c r="GE371" s="13"/>
      <c r="GF371" s="13"/>
      <c r="GG371" s="13"/>
      <c r="GH371" s="13"/>
      <c r="GI371" s="13"/>
      <c r="GJ371" s="13"/>
      <c r="GK371" s="13"/>
      <c r="GL371" s="13"/>
      <c r="GM371" s="13"/>
      <c r="GN371" s="13"/>
      <c r="GO371" s="13"/>
      <c r="GP371" s="13"/>
      <c r="GQ371" s="13"/>
      <c r="GR371" s="13"/>
      <c r="GS371" s="13"/>
      <c r="GT371" s="13"/>
      <c r="GU371" s="13"/>
      <c r="GV371" s="13"/>
      <c r="GW371" s="13"/>
      <c r="GX371" s="13"/>
      <c r="GY371" s="13"/>
      <c r="GZ371" s="13"/>
      <c r="HA371" s="13"/>
      <c r="HB371" s="13"/>
      <c r="HC371" s="13"/>
      <c r="HD371" s="13"/>
      <c r="HE371" s="13"/>
      <c r="HF371" s="13"/>
      <c r="HG371" s="13"/>
      <c r="HH371" s="13"/>
      <c r="HI371" s="13"/>
      <c r="HJ371" s="13"/>
      <c r="HK371" s="13"/>
      <c r="HL371" s="13"/>
      <c r="HM371" s="13"/>
      <c r="HN371" s="13"/>
      <c r="HO371" s="13"/>
      <c r="HP371" s="13"/>
      <c r="HQ371" s="13"/>
      <c r="HR371" s="13"/>
      <c r="HS371" s="13"/>
      <c r="HT371" s="13"/>
      <c r="HU371" s="13"/>
      <c r="HV371" s="13"/>
      <c r="HW371" s="13"/>
      <c r="HX371" s="13"/>
      <c r="HY371" s="13"/>
      <c r="HZ371" s="13"/>
      <c r="IA371" s="13"/>
      <c r="IB371" s="13"/>
      <c r="IC371" s="13"/>
      <c r="ID371" s="13"/>
      <c r="IE371" s="13"/>
      <c r="IF371" s="13"/>
      <c r="IG371" s="13"/>
      <c r="IH371" s="13"/>
      <c r="II371" s="13"/>
      <c r="IJ371" s="13"/>
    </row>
    <row r="372" spans="1:244" s="20" customFormat="1" ht="136.9" customHeight="1" x14ac:dyDescent="0.2">
      <c r="A372" s="37" t="s">
        <v>397</v>
      </c>
      <c r="B372" s="11" t="s">
        <v>398</v>
      </c>
      <c r="C372" s="15"/>
      <c r="D372" s="15"/>
      <c r="E372" s="16">
        <f t="shared" si="59"/>
        <v>37567</v>
      </c>
      <c r="F372" s="17">
        <f>F373</f>
        <v>0</v>
      </c>
      <c r="G372" s="16">
        <f>G373</f>
        <v>37567</v>
      </c>
      <c r="H372" s="16">
        <f t="shared" si="60"/>
        <v>39070</v>
      </c>
      <c r="I372" s="17">
        <f>I373</f>
        <v>0</v>
      </c>
      <c r="J372" s="16">
        <f>J373</f>
        <v>39070</v>
      </c>
      <c r="K372" s="13"/>
      <c r="L372" s="13"/>
      <c r="M372" s="13"/>
      <c r="N372" s="13"/>
      <c r="O372" s="13"/>
      <c r="P372" s="13"/>
      <c r="Q372" s="13"/>
      <c r="R372" s="13"/>
      <c r="S372" s="13"/>
      <c r="T372" s="13"/>
      <c r="U372" s="13"/>
      <c r="V372" s="13"/>
      <c r="W372" s="13"/>
      <c r="X372" s="13"/>
      <c r="Y372" s="13"/>
      <c r="Z372" s="13"/>
      <c r="AA372" s="13"/>
      <c r="AB372" s="13"/>
      <c r="AC372" s="13"/>
      <c r="AD372" s="13"/>
      <c r="AE372" s="13"/>
      <c r="AF372" s="13"/>
      <c r="AG372" s="13"/>
      <c r="AH372" s="13"/>
      <c r="AI372" s="13"/>
      <c r="AJ372" s="13"/>
      <c r="AK372" s="13"/>
      <c r="AL372" s="13"/>
      <c r="AM372" s="13"/>
      <c r="AN372" s="13"/>
      <c r="AO372" s="13"/>
      <c r="AP372" s="13"/>
      <c r="AQ372" s="13"/>
      <c r="AR372" s="13"/>
      <c r="AS372" s="13"/>
      <c r="AT372" s="13"/>
      <c r="AU372" s="13"/>
      <c r="AV372" s="13"/>
      <c r="AW372" s="13"/>
      <c r="AX372" s="13"/>
      <c r="AY372" s="13"/>
      <c r="AZ372" s="13"/>
      <c r="BA372" s="13"/>
      <c r="BB372" s="13"/>
      <c r="BC372" s="13"/>
      <c r="BD372" s="13"/>
      <c r="BE372" s="13"/>
      <c r="BF372" s="13"/>
      <c r="BG372" s="13"/>
      <c r="BH372" s="13"/>
      <c r="BI372" s="13"/>
      <c r="BJ372" s="13"/>
      <c r="BK372" s="13"/>
      <c r="BL372" s="13"/>
      <c r="BM372" s="13"/>
      <c r="BN372" s="13"/>
      <c r="BO372" s="13"/>
      <c r="BP372" s="13"/>
      <c r="BQ372" s="13"/>
      <c r="BR372" s="13"/>
      <c r="BS372" s="13"/>
      <c r="BT372" s="13"/>
      <c r="BU372" s="13"/>
      <c r="BV372" s="13"/>
      <c r="BW372" s="13"/>
      <c r="BX372" s="13"/>
      <c r="BY372" s="13"/>
      <c r="BZ372" s="13"/>
      <c r="CA372" s="13"/>
      <c r="CB372" s="13"/>
      <c r="CC372" s="13"/>
      <c r="CD372" s="13"/>
      <c r="CE372" s="13"/>
      <c r="CF372" s="13"/>
      <c r="CG372" s="13"/>
      <c r="CH372" s="13"/>
      <c r="CI372" s="13"/>
      <c r="CJ372" s="13"/>
      <c r="CK372" s="13"/>
      <c r="CL372" s="13"/>
      <c r="CM372" s="13"/>
      <c r="CN372" s="13"/>
      <c r="CO372" s="13"/>
      <c r="CP372" s="13"/>
      <c r="CQ372" s="13"/>
      <c r="CR372" s="13"/>
      <c r="CS372" s="13"/>
      <c r="CT372" s="13"/>
      <c r="CU372" s="13"/>
      <c r="CV372" s="13"/>
      <c r="CW372" s="13"/>
      <c r="CX372" s="13"/>
      <c r="CY372" s="13"/>
      <c r="CZ372" s="13"/>
      <c r="DA372" s="13"/>
      <c r="DB372" s="13"/>
      <c r="DC372" s="13"/>
      <c r="DD372" s="13"/>
      <c r="DE372" s="13"/>
      <c r="DF372" s="13"/>
      <c r="DG372" s="13"/>
      <c r="DH372" s="13"/>
      <c r="DI372" s="13"/>
      <c r="DJ372" s="13"/>
      <c r="DK372" s="13"/>
      <c r="DL372" s="13"/>
      <c r="DM372" s="13"/>
      <c r="DN372" s="13"/>
      <c r="DO372" s="13"/>
      <c r="DP372" s="13"/>
      <c r="DQ372" s="13"/>
      <c r="DR372" s="13"/>
      <c r="DS372" s="13"/>
      <c r="DT372" s="13"/>
      <c r="DU372" s="13"/>
      <c r="DV372" s="13"/>
      <c r="DW372" s="13"/>
      <c r="DX372" s="13"/>
      <c r="DY372" s="13"/>
      <c r="DZ372" s="13"/>
      <c r="EA372" s="13"/>
      <c r="EB372" s="13"/>
      <c r="EC372" s="13"/>
      <c r="ED372" s="13"/>
      <c r="EE372" s="13"/>
      <c r="EF372" s="13"/>
      <c r="EG372" s="13"/>
      <c r="EH372" s="13"/>
      <c r="EI372" s="13"/>
      <c r="EJ372" s="13"/>
      <c r="EK372" s="13"/>
      <c r="EL372" s="13"/>
      <c r="EM372" s="13"/>
      <c r="EN372" s="13"/>
      <c r="EO372" s="13"/>
      <c r="EP372" s="13"/>
      <c r="EQ372" s="13"/>
      <c r="ER372" s="13"/>
      <c r="ES372" s="13"/>
      <c r="ET372" s="13"/>
      <c r="EU372" s="13"/>
      <c r="EV372" s="13"/>
      <c r="EW372" s="13"/>
      <c r="EX372" s="13"/>
      <c r="EY372" s="13"/>
      <c r="EZ372" s="13"/>
      <c r="FA372" s="13"/>
      <c r="FB372" s="13"/>
      <c r="FC372" s="13"/>
      <c r="FD372" s="13"/>
      <c r="FE372" s="13"/>
      <c r="FF372" s="13"/>
      <c r="FG372" s="13"/>
      <c r="FH372" s="13"/>
      <c r="FI372" s="13"/>
      <c r="FJ372" s="13"/>
      <c r="FK372" s="13"/>
      <c r="FL372" s="13"/>
      <c r="FM372" s="13"/>
      <c r="FN372" s="13"/>
      <c r="FO372" s="13"/>
      <c r="FP372" s="13"/>
      <c r="FQ372" s="13"/>
      <c r="FR372" s="13"/>
      <c r="FS372" s="13"/>
      <c r="FT372" s="13"/>
      <c r="FU372" s="13"/>
      <c r="FV372" s="13"/>
      <c r="FW372" s="13"/>
      <c r="FX372" s="13"/>
      <c r="FY372" s="13"/>
      <c r="FZ372" s="13"/>
      <c r="GA372" s="13"/>
      <c r="GB372" s="13"/>
      <c r="GC372" s="13"/>
      <c r="GD372" s="13"/>
      <c r="GE372" s="13"/>
      <c r="GF372" s="13"/>
      <c r="GG372" s="13"/>
      <c r="GH372" s="13"/>
      <c r="GI372" s="13"/>
      <c r="GJ372" s="13"/>
      <c r="GK372" s="13"/>
      <c r="GL372" s="13"/>
      <c r="GM372" s="13"/>
      <c r="GN372" s="13"/>
      <c r="GO372" s="13"/>
      <c r="GP372" s="13"/>
      <c r="GQ372" s="13"/>
      <c r="GR372" s="13"/>
      <c r="GS372" s="13"/>
      <c r="GT372" s="13"/>
      <c r="GU372" s="13"/>
      <c r="GV372" s="13"/>
      <c r="GW372" s="13"/>
      <c r="GX372" s="13"/>
      <c r="GY372" s="13"/>
      <c r="GZ372" s="13"/>
      <c r="HA372" s="13"/>
      <c r="HB372" s="13"/>
      <c r="HC372" s="13"/>
      <c r="HD372" s="13"/>
      <c r="HE372" s="13"/>
      <c r="HF372" s="13"/>
      <c r="HG372" s="13"/>
      <c r="HH372" s="13"/>
      <c r="HI372" s="13"/>
      <c r="HJ372" s="13"/>
      <c r="HK372" s="13"/>
      <c r="HL372" s="13"/>
      <c r="HM372" s="13"/>
      <c r="HN372" s="13"/>
      <c r="HO372" s="13"/>
      <c r="HP372" s="13"/>
      <c r="HQ372" s="13"/>
      <c r="HR372" s="13"/>
      <c r="HS372" s="13"/>
      <c r="HT372" s="13"/>
      <c r="HU372" s="13"/>
      <c r="HV372" s="13"/>
      <c r="HW372" s="13"/>
      <c r="HX372" s="13"/>
      <c r="HY372" s="13"/>
      <c r="HZ372" s="13"/>
      <c r="IA372" s="13"/>
      <c r="IB372" s="13"/>
      <c r="IC372" s="13"/>
      <c r="ID372" s="13"/>
      <c r="IE372" s="13"/>
      <c r="IF372" s="13"/>
      <c r="IG372" s="13"/>
      <c r="IH372" s="13"/>
      <c r="II372" s="13"/>
      <c r="IJ372" s="13"/>
    </row>
    <row r="373" spans="1:244" ht="100.5" customHeight="1" x14ac:dyDescent="0.2">
      <c r="A373" s="35" t="s">
        <v>399</v>
      </c>
      <c r="B373" s="15" t="s">
        <v>400</v>
      </c>
      <c r="C373" s="15"/>
      <c r="D373" s="15"/>
      <c r="E373" s="18">
        <f t="shared" si="59"/>
        <v>37567</v>
      </c>
      <c r="F373" s="19">
        <f>F374+F375</f>
        <v>0</v>
      </c>
      <c r="G373" s="18">
        <f>G374+G375</f>
        <v>37567</v>
      </c>
      <c r="H373" s="18">
        <f t="shared" si="60"/>
        <v>39070</v>
      </c>
      <c r="I373" s="19">
        <f>I374+I375</f>
        <v>0</v>
      </c>
      <c r="J373" s="18">
        <f>J374+J375</f>
        <v>39070</v>
      </c>
    </row>
    <row r="374" spans="1:244" ht="64.5" customHeight="1" x14ac:dyDescent="0.2">
      <c r="A374" s="15" t="s">
        <v>23</v>
      </c>
      <c r="B374" s="15" t="s">
        <v>400</v>
      </c>
      <c r="C374" s="15" t="s">
        <v>16</v>
      </c>
      <c r="D374" s="15" t="s">
        <v>11</v>
      </c>
      <c r="E374" s="18">
        <f t="shared" si="59"/>
        <v>313</v>
      </c>
      <c r="F374" s="18"/>
      <c r="G374" s="61">
        <v>313</v>
      </c>
      <c r="H374" s="61">
        <f t="shared" si="60"/>
        <v>326</v>
      </c>
      <c r="I374" s="61"/>
      <c r="J374" s="61">
        <v>326</v>
      </c>
    </row>
    <row r="375" spans="1:244" ht="51" customHeight="1" x14ac:dyDescent="0.2">
      <c r="A375" s="35" t="s">
        <v>30</v>
      </c>
      <c r="B375" s="15" t="s">
        <v>400</v>
      </c>
      <c r="C375" s="15" t="s">
        <v>19</v>
      </c>
      <c r="D375" s="15" t="s">
        <v>11</v>
      </c>
      <c r="E375" s="18">
        <f t="shared" si="59"/>
        <v>37254</v>
      </c>
      <c r="F375" s="18"/>
      <c r="G375" s="61">
        <v>37254</v>
      </c>
      <c r="H375" s="61">
        <f t="shared" si="60"/>
        <v>38744</v>
      </c>
      <c r="I375" s="61"/>
      <c r="J375" s="61">
        <v>38744</v>
      </c>
      <c r="K375" s="20"/>
      <c r="L375" s="20"/>
      <c r="M375" s="20"/>
      <c r="N375" s="20"/>
      <c r="O375" s="20"/>
      <c r="P375" s="20"/>
      <c r="Q375" s="20"/>
      <c r="R375" s="20"/>
      <c r="S375" s="20"/>
      <c r="T375" s="20"/>
      <c r="U375" s="20"/>
      <c r="V375" s="20"/>
      <c r="W375" s="20"/>
      <c r="X375" s="20"/>
      <c r="Y375" s="20"/>
      <c r="Z375" s="20"/>
      <c r="AA375" s="20"/>
      <c r="AB375" s="20"/>
      <c r="AC375" s="20"/>
      <c r="AD375" s="20"/>
      <c r="AE375" s="20"/>
      <c r="AF375" s="20"/>
      <c r="AG375" s="20"/>
      <c r="AH375" s="20"/>
      <c r="AI375" s="20"/>
      <c r="AJ375" s="20"/>
      <c r="AK375" s="20"/>
      <c r="AL375" s="20"/>
      <c r="AM375" s="20"/>
      <c r="AN375" s="20"/>
      <c r="AO375" s="20"/>
      <c r="AP375" s="20"/>
      <c r="AQ375" s="20"/>
      <c r="AR375" s="20"/>
      <c r="AS375" s="20"/>
      <c r="AT375" s="20"/>
      <c r="AU375" s="20"/>
      <c r="AV375" s="20"/>
      <c r="AW375" s="20"/>
      <c r="AX375" s="20"/>
      <c r="AY375" s="20"/>
      <c r="AZ375" s="20"/>
      <c r="BA375" s="20"/>
      <c r="BB375" s="20"/>
      <c r="BC375" s="20"/>
      <c r="BD375" s="20"/>
      <c r="BE375" s="20"/>
      <c r="BF375" s="20"/>
      <c r="BG375" s="20"/>
      <c r="BH375" s="20"/>
      <c r="BI375" s="20"/>
      <c r="BJ375" s="20"/>
      <c r="BK375" s="20"/>
      <c r="BL375" s="20"/>
      <c r="BM375" s="20"/>
      <c r="BN375" s="20"/>
      <c r="BO375" s="20"/>
      <c r="BP375" s="20"/>
      <c r="BQ375" s="20"/>
      <c r="BR375" s="20"/>
      <c r="BS375" s="20"/>
      <c r="BT375" s="20"/>
      <c r="BU375" s="20"/>
      <c r="BV375" s="20"/>
      <c r="BW375" s="20"/>
      <c r="BX375" s="20"/>
      <c r="BY375" s="20"/>
      <c r="BZ375" s="20"/>
      <c r="CA375" s="20"/>
      <c r="CB375" s="20"/>
      <c r="CC375" s="20"/>
      <c r="CD375" s="20"/>
      <c r="CE375" s="20"/>
      <c r="CF375" s="20"/>
      <c r="CG375" s="20"/>
      <c r="CH375" s="20"/>
      <c r="CI375" s="20"/>
      <c r="CJ375" s="20"/>
      <c r="CK375" s="20"/>
      <c r="CL375" s="20"/>
      <c r="CM375" s="20"/>
      <c r="CN375" s="20"/>
      <c r="CO375" s="20"/>
      <c r="CP375" s="20"/>
      <c r="CQ375" s="20"/>
      <c r="CR375" s="20"/>
      <c r="CS375" s="20"/>
      <c r="CT375" s="20"/>
      <c r="CU375" s="20"/>
      <c r="CV375" s="20"/>
      <c r="CW375" s="20"/>
      <c r="CX375" s="20"/>
      <c r="CY375" s="20"/>
      <c r="CZ375" s="20"/>
      <c r="DA375" s="20"/>
      <c r="DB375" s="20"/>
      <c r="DC375" s="20"/>
      <c r="DD375" s="20"/>
      <c r="DE375" s="20"/>
      <c r="DF375" s="20"/>
      <c r="DG375" s="20"/>
      <c r="DH375" s="20"/>
      <c r="DI375" s="20"/>
      <c r="DJ375" s="20"/>
      <c r="DK375" s="20"/>
      <c r="DL375" s="20"/>
      <c r="DM375" s="20"/>
      <c r="DN375" s="20"/>
      <c r="DO375" s="20"/>
      <c r="DP375" s="20"/>
      <c r="DQ375" s="20"/>
      <c r="DR375" s="20"/>
      <c r="DS375" s="20"/>
      <c r="DT375" s="20"/>
      <c r="DU375" s="20"/>
      <c r="DV375" s="20"/>
      <c r="DW375" s="20"/>
      <c r="DX375" s="20"/>
      <c r="DY375" s="20"/>
      <c r="DZ375" s="20"/>
      <c r="EA375" s="20"/>
      <c r="EB375" s="20"/>
      <c r="EC375" s="20"/>
      <c r="ED375" s="20"/>
      <c r="EE375" s="20"/>
      <c r="EF375" s="20"/>
      <c r="EG375" s="20"/>
      <c r="EH375" s="20"/>
      <c r="EI375" s="20"/>
      <c r="EJ375" s="20"/>
      <c r="EK375" s="20"/>
      <c r="EL375" s="20"/>
      <c r="EM375" s="20"/>
      <c r="EN375" s="20"/>
      <c r="EO375" s="20"/>
      <c r="EP375" s="20"/>
      <c r="EQ375" s="20"/>
      <c r="ER375" s="20"/>
      <c r="ES375" s="20"/>
      <c r="ET375" s="20"/>
      <c r="EU375" s="20"/>
      <c r="EV375" s="20"/>
      <c r="EW375" s="20"/>
      <c r="EX375" s="20"/>
      <c r="EY375" s="20"/>
      <c r="EZ375" s="20"/>
      <c r="FA375" s="20"/>
      <c r="FB375" s="20"/>
      <c r="FC375" s="20"/>
      <c r="FD375" s="20"/>
      <c r="FE375" s="20"/>
      <c r="FF375" s="20"/>
      <c r="FG375" s="20"/>
      <c r="FH375" s="20"/>
      <c r="FI375" s="20"/>
      <c r="FJ375" s="20"/>
      <c r="FK375" s="20"/>
      <c r="FL375" s="20"/>
      <c r="FM375" s="20"/>
      <c r="FN375" s="20"/>
      <c r="FO375" s="20"/>
      <c r="FP375" s="20"/>
      <c r="FQ375" s="20"/>
      <c r="FR375" s="20"/>
      <c r="FS375" s="20"/>
      <c r="FT375" s="20"/>
      <c r="FU375" s="20"/>
      <c r="FV375" s="20"/>
      <c r="FW375" s="20"/>
      <c r="FX375" s="20"/>
      <c r="FY375" s="20"/>
      <c r="FZ375" s="20"/>
      <c r="GA375" s="20"/>
      <c r="GB375" s="20"/>
      <c r="GC375" s="20"/>
      <c r="GD375" s="20"/>
      <c r="GE375" s="20"/>
      <c r="GF375" s="20"/>
      <c r="GG375" s="20"/>
      <c r="GH375" s="20"/>
      <c r="GI375" s="20"/>
      <c r="GJ375" s="20"/>
      <c r="GK375" s="20"/>
      <c r="GL375" s="20"/>
      <c r="GM375" s="20"/>
      <c r="GN375" s="20"/>
      <c r="GO375" s="20"/>
      <c r="GP375" s="20"/>
      <c r="GQ375" s="20"/>
      <c r="GR375" s="20"/>
      <c r="GS375" s="20"/>
      <c r="GT375" s="20"/>
      <c r="GU375" s="20"/>
      <c r="GV375" s="20"/>
      <c r="GW375" s="20"/>
      <c r="GX375" s="20"/>
      <c r="GY375" s="20"/>
      <c r="GZ375" s="20"/>
      <c r="HA375" s="20"/>
      <c r="HB375" s="20"/>
      <c r="HC375" s="20"/>
      <c r="HD375" s="20"/>
      <c r="HE375" s="20"/>
      <c r="HF375" s="20"/>
      <c r="HG375" s="20"/>
      <c r="HH375" s="20"/>
      <c r="HI375" s="20"/>
      <c r="HJ375" s="20"/>
      <c r="HK375" s="20"/>
      <c r="HL375" s="20"/>
      <c r="HM375" s="20"/>
      <c r="HN375" s="20"/>
      <c r="HO375" s="20"/>
      <c r="HP375" s="20"/>
      <c r="HQ375" s="20"/>
      <c r="HR375" s="20"/>
      <c r="HS375" s="20"/>
      <c r="HT375" s="20"/>
      <c r="HU375" s="20"/>
      <c r="HV375" s="20"/>
      <c r="HW375" s="20"/>
      <c r="HX375" s="20"/>
      <c r="HY375" s="20"/>
      <c r="HZ375" s="20"/>
      <c r="IA375" s="20"/>
      <c r="IB375" s="20"/>
      <c r="IC375" s="20"/>
      <c r="ID375" s="20"/>
      <c r="IE375" s="20"/>
      <c r="IF375" s="20"/>
      <c r="IG375" s="20"/>
      <c r="IH375" s="20"/>
      <c r="II375" s="20"/>
      <c r="IJ375" s="20"/>
    </row>
    <row r="376" spans="1:244" ht="138" customHeight="1" x14ac:dyDescent="0.2">
      <c r="A376" s="37" t="s">
        <v>401</v>
      </c>
      <c r="B376" s="11" t="s">
        <v>402</v>
      </c>
      <c r="C376" s="15"/>
      <c r="D376" s="15"/>
      <c r="E376" s="16">
        <f t="shared" si="59"/>
        <v>15270</v>
      </c>
      <c r="F376" s="17">
        <f>F377</f>
        <v>0</v>
      </c>
      <c r="G376" s="16">
        <f>G377</f>
        <v>15270</v>
      </c>
      <c r="H376" s="16">
        <f t="shared" si="60"/>
        <v>15881</v>
      </c>
      <c r="I376" s="17">
        <f>I377</f>
        <v>0</v>
      </c>
      <c r="J376" s="16">
        <f>J377</f>
        <v>15881</v>
      </c>
    </row>
    <row r="377" spans="1:244" ht="106.15" customHeight="1" x14ac:dyDescent="0.2">
      <c r="A377" s="48" t="s">
        <v>831</v>
      </c>
      <c r="B377" s="15" t="s">
        <v>403</v>
      </c>
      <c r="C377" s="15"/>
      <c r="D377" s="15"/>
      <c r="E377" s="18">
        <f t="shared" si="59"/>
        <v>15270</v>
      </c>
      <c r="F377" s="19">
        <f>F378+F379</f>
        <v>0</v>
      </c>
      <c r="G377" s="18">
        <f>G378+G379</f>
        <v>15270</v>
      </c>
      <c r="H377" s="18">
        <f t="shared" si="60"/>
        <v>15881</v>
      </c>
      <c r="I377" s="19">
        <f>I378+I379</f>
        <v>0</v>
      </c>
      <c r="J377" s="18">
        <f>J378+J379</f>
        <v>15881</v>
      </c>
    </row>
    <row r="378" spans="1:244" ht="65.25" customHeight="1" x14ac:dyDescent="0.2">
      <c r="A378" s="15" t="s">
        <v>23</v>
      </c>
      <c r="B378" s="15" t="s">
        <v>403</v>
      </c>
      <c r="C378" s="15" t="s">
        <v>16</v>
      </c>
      <c r="D378" s="15" t="s">
        <v>11</v>
      </c>
      <c r="E378" s="18">
        <f t="shared" si="59"/>
        <v>133</v>
      </c>
      <c r="F378" s="18"/>
      <c r="G378" s="61">
        <v>133</v>
      </c>
      <c r="H378" s="61">
        <f t="shared" si="60"/>
        <v>139</v>
      </c>
      <c r="I378" s="61"/>
      <c r="J378" s="61">
        <v>139</v>
      </c>
    </row>
    <row r="379" spans="1:244" ht="52.5" customHeight="1" x14ac:dyDescent="0.2">
      <c r="A379" s="35" t="s">
        <v>30</v>
      </c>
      <c r="B379" s="15" t="s">
        <v>403</v>
      </c>
      <c r="C379" s="15" t="s">
        <v>19</v>
      </c>
      <c r="D379" s="15" t="s">
        <v>11</v>
      </c>
      <c r="E379" s="18">
        <f t="shared" si="59"/>
        <v>15137</v>
      </c>
      <c r="F379" s="18"/>
      <c r="G379" s="61">
        <v>15137</v>
      </c>
      <c r="H379" s="61">
        <f t="shared" si="60"/>
        <v>15742</v>
      </c>
      <c r="I379" s="61"/>
      <c r="J379" s="61">
        <v>15742</v>
      </c>
    </row>
    <row r="380" spans="1:244" ht="108.75" customHeight="1" x14ac:dyDescent="0.2">
      <c r="A380" s="37" t="s">
        <v>729</v>
      </c>
      <c r="B380" s="11" t="s">
        <v>404</v>
      </c>
      <c r="C380" s="15"/>
      <c r="D380" s="15"/>
      <c r="E380" s="16">
        <f t="shared" si="59"/>
        <v>20043</v>
      </c>
      <c r="F380" s="17">
        <f>F381</f>
        <v>0</v>
      </c>
      <c r="G380" s="16">
        <f>G381</f>
        <v>20043</v>
      </c>
      <c r="H380" s="16">
        <f t="shared" si="60"/>
        <v>20845</v>
      </c>
      <c r="I380" s="17">
        <f>I381</f>
        <v>0</v>
      </c>
      <c r="J380" s="16">
        <f>J381</f>
        <v>20845</v>
      </c>
      <c r="K380" s="20"/>
      <c r="L380" s="20"/>
      <c r="M380" s="20"/>
      <c r="N380" s="20"/>
      <c r="O380" s="20"/>
      <c r="P380" s="20"/>
      <c r="Q380" s="20"/>
      <c r="R380" s="20"/>
      <c r="S380" s="20"/>
      <c r="T380" s="20"/>
      <c r="U380" s="20"/>
      <c r="V380" s="20"/>
      <c r="W380" s="20"/>
      <c r="X380" s="20"/>
      <c r="Y380" s="20"/>
      <c r="Z380" s="20"/>
      <c r="AA380" s="20"/>
      <c r="AB380" s="20"/>
      <c r="AC380" s="20"/>
      <c r="AD380" s="20"/>
      <c r="AE380" s="20"/>
      <c r="AF380" s="20"/>
      <c r="AG380" s="20"/>
      <c r="AH380" s="20"/>
      <c r="AI380" s="20"/>
      <c r="AJ380" s="20"/>
      <c r="AK380" s="20"/>
      <c r="AL380" s="20"/>
      <c r="AM380" s="20"/>
      <c r="AN380" s="20"/>
      <c r="AO380" s="20"/>
      <c r="AP380" s="20"/>
      <c r="AQ380" s="20"/>
      <c r="AR380" s="20"/>
      <c r="AS380" s="20"/>
      <c r="AT380" s="20"/>
      <c r="AU380" s="20"/>
      <c r="AV380" s="20"/>
      <c r="AW380" s="20"/>
      <c r="AX380" s="20"/>
      <c r="AY380" s="20"/>
      <c r="AZ380" s="20"/>
      <c r="BA380" s="20"/>
      <c r="BB380" s="20"/>
      <c r="BC380" s="20"/>
      <c r="BD380" s="20"/>
      <c r="BE380" s="20"/>
      <c r="BF380" s="20"/>
      <c r="BG380" s="20"/>
      <c r="BH380" s="20"/>
      <c r="BI380" s="20"/>
      <c r="BJ380" s="20"/>
      <c r="BK380" s="20"/>
      <c r="BL380" s="20"/>
      <c r="BM380" s="20"/>
      <c r="BN380" s="20"/>
      <c r="BO380" s="20"/>
      <c r="BP380" s="20"/>
      <c r="BQ380" s="20"/>
      <c r="BR380" s="20"/>
      <c r="BS380" s="20"/>
      <c r="BT380" s="20"/>
      <c r="BU380" s="20"/>
      <c r="BV380" s="20"/>
      <c r="BW380" s="20"/>
      <c r="BX380" s="20"/>
      <c r="BY380" s="20"/>
      <c r="BZ380" s="20"/>
      <c r="CA380" s="20"/>
      <c r="CB380" s="20"/>
      <c r="CC380" s="20"/>
      <c r="CD380" s="20"/>
      <c r="CE380" s="20"/>
      <c r="CF380" s="20"/>
      <c r="CG380" s="20"/>
      <c r="CH380" s="20"/>
      <c r="CI380" s="20"/>
      <c r="CJ380" s="20"/>
      <c r="CK380" s="20"/>
      <c r="CL380" s="20"/>
      <c r="CM380" s="20"/>
      <c r="CN380" s="20"/>
      <c r="CO380" s="20"/>
      <c r="CP380" s="20"/>
      <c r="CQ380" s="20"/>
      <c r="CR380" s="20"/>
      <c r="CS380" s="20"/>
      <c r="CT380" s="20"/>
      <c r="CU380" s="20"/>
      <c r="CV380" s="20"/>
      <c r="CW380" s="20"/>
      <c r="CX380" s="20"/>
      <c r="CY380" s="20"/>
      <c r="CZ380" s="20"/>
      <c r="DA380" s="20"/>
      <c r="DB380" s="20"/>
      <c r="DC380" s="20"/>
      <c r="DD380" s="20"/>
      <c r="DE380" s="20"/>
      <c r="DF380" s="20"/>
      <c r="DG380" s="20"/>
      <c r="DH380" s="20"/>
      <c r="DI380" s="20"/>
      <c r="DJ380" s="20"/>
      <c r="DK380" s="20"/>
      <c r="DL380" s="20"/>
      <c r="DM380" s="20"/>
      <c r="DN380" s="20"/>
      <c r="DO380" s="20"/>
      <c r="DP380" s="20"/>
      <c r="DQ380" s="20"/>
      <c r="DR380" s="20"/>
      <c r="DS380" s="20"/>
      <c r="DT380" s="20"/>
      <c r="DU380" s="20"/>
      <c r="DV380" s="20"/>
      <c r="DW380" s="20"/>
      <c r="DX380" s="20"/>
      <c r="DY380" s="20"/>
      <c r="DZ380" s="20"/>
      <c r="EA380" s="20"/>
      <c r="EB380" s="20"/>
      <c r="EC380" s="20"/>
      <c r="ED380" s="20"/>
      <c r="EE380" s="20"/>
      <c r="EF380" s="20"/>
      <c r="EG380" s="20"/>
      <c r="EH380" s="20"/>
      <c r="EI380" s="20"/>
      <c r="EJ380" s="20"/>
      <c r="EK380" s="20"/>
      <c r="EL380" s="20"/>
      <c r="EM380" s="20"/>
      <c r="EN380" s="20"/>
      <c r="EO380" s="20"/>
      <c r="EP380" s="20"/>
      <c r="EQ380" s="20"/>
      <c r="ER380" s="20"/>
      <c r="ES380" s="20"/>
      <c r="ET380" s="20"/>
      <c r="EU380" s="20"/>
      <c r="EV380" s="20"/>
      <c r="EW380" s="20"/>
      <c r="EX380" s="20"/>
      <c r="EY380" s="20"/>
      <c r="EZ380" s="20"/>
      <c r="FA380" s="20"/>
      <c r="FB380" s="20"/>
      <c r="FC380" s="20"/>
      <c r="FD380" s="20"/>
      <c r="FE380" s="20"/>
      <c r="FF380" s="20"/>
      <c r="FG380" s="20"/>
      <c r="FH380" s="20"/>
      <c r="FI380" s="20"/>
      <c r="FJ380" s="20"/>
      <c r="FK380" s="20"/>
      <c r="FL380" s="20"/>
      <c r="FM380" s="20"/>
      <c r="FN380" s="20"/>
      <c r="FO380" s="20"/>
      <c r="FP380" s="20"/>
      <c r="FQ380" s="20"/>
      <c r="FR380" s="20"/>
      <c r="FS380" s="20"/>
      <c r="FT380" s="20"/>
      <c r="FU380" s="20"/>
      <c r="FV380" s="20"/>
      <c r="FW380" s="20"/>
      <c r="FX380" s="20"/>
      <c r="FY380" s="20"/>
      <c r="FZ380" s="20"/>
      <c r="GA380" s="20"/>
      <c r="GB380" s="20"/>
      <c r="GC380" s="20"/>
      <c r="GD380" s="20"/>
      <c r="GE380" s="20"/>
      <c r="GF380" s="20"/>
      <c r="GG380" s="20"/>
      <c r="GH380" s="20"/>
      <c r="GI380" s="20"/>
      <c r="GJ380" s="20"/>
      <c r="GK380" s="20"/>
      <c r="GL380" s="20"/>
      <c r="GM380" s="20"/>
      <c r="GN380" s="20"/>
      <c r="GO380" s="20"/>
      <c r="GP380" s="20"/>
      <c r="GQ380" s="20"/>
      <c r="GR380" s="20"/>
      <c r="GS380" s="20"/>
      <c r="GT380" s="20"/>
      <c r="GU380" s="20"/>
      <c r="GV380" s="20"/>
      <c r="GW380" s="20"/>
      <c r="GX380" s="20"/>
      <c r="GY380" s="20"/>
      <c r="GZ380" s="20"/>
      <c r="HA380" s="20"/>
      <c r="HB380" s="20"/>
      <c r="HC380" s="20"/>
      <c r="HD380" s="20"/>
      <c r="HE380" s="20"/>
      <c r="HF380" s="20"/>
      <c r="HG380" s="20"/>
      <c r="HH380" s="20"/>
      <c r="HI380" s="20"/>
      <c r="HJ380" s="20"/>
      <c r="HK380" s="20"/>
      <c r="HL380" s="20"/>
      <c r="HM380" s="20"/>
      <c r="HN380" s="20"/>
      <c r="HO380" s="20"/>
      <c r="HP380" s="20"/>
      <c r="HQ380" s="20"/>
      <c r="HR380" s="20"/>
      <c r="HS380" s="20"/>
      <c r="HT380" s="20"/>
      <c r="HU380" s="20"/>
      <c r="HV380" s="20"/>
      <c r="HW380" s="20"/>
      <c r="HX380" s="20"/>
      <c r="HY380" s="20"/>
      <c r="HZ380" s="20"/>
      <c r="IA380" s="20"/>
      <c r="IB380" s="20"/>
      <c r="IC380" s="20"/>
      <c r="ID380" s="20"/>
      <c r="IE380" s="20"/>
      <c r="IF380" s="20"/>
      <c r="IG380" s="20"/>
      <c r="IH380" s="20"/>
      <c r="II380" s="20"/>
      <c r="IJ380" s="20"/>
    </row>
    <row r="381" spans="1:244" ht="84.6" customHeight="1" x14ac:dyDescent="0.2">
      <c r="A381" s="35" t="s">
        <v>832</v>
      </c>
      <c r="B381" s="15" t="s">
        <v>405</v>
      </c>
      <c r="C381" s="15"/>
      <c r="D381" s="15"/>
      <c r="E381" s="18">
        <f t="shared" si="59"/>
        <v>20043</v>
      </c>
      <c r="F381" s="19">
        <f>F382+F383</f>
        <v>0</v>
      </c>
      <c r="G381" s="18">
        <f>G382+G383</f>
        <v>20043</v>
      </c>
      <c r="H381" s="18">
        <f t="shared" si="60"/>
        <v>20845</v>
      </c>
      <c r="I381" s="19">
        <f>I382+I383</f>
        <v>0</v>
      </c>
      <c r="J381" s="18">
        <f>J382+J383</f>
        <v>20845</v>
      </c>
      <c r="K381" s="20"/>
      <c r="L381" s="20"/>
      <c r="M381" s="20"/>
      <c r="N381" s="20"/>
      <c r="O381" s="20"/>
      <c r="P381" s="20"/>
      <c r="Q381" s="20"/>
      <c r="R381" s="20"/>
      <c r="S381" s="20"/>
      <c r="T381" s="20"/>
      <c r="U381" s="20"/>
      <c r="V381" s="20"/>
      <c r="W381" s="20"/>
      <c r="X381" s="20"/>
      <c r="Y381" s="20"/>
      <c r="Z381" s="20"/>
      <c r="AA381" s="20"/>
      <c r="AB381" s="20"/>
      <c r="AC381" s="20"/>
      <c r="AD381" s="20"/>
      <c r="AE381" s="20"/>
      <c r="AF381" s="20"/>
      <c r="AG381" s="20"/>
      <c r="AH381" s="20"/>
      <c r="AI381" s="20"/>
      <c r="AJ381" s="20"/>
      <c r="AK381" s="20"/>
      <c r="AL381" s="20"/>
      <c r="AM381" s="20"/>
      <c r="AN381" s="20"/>
      <c r="AO381" s="20"/>
      <c r="AP381" s="20"/>
      <c r="AQ381" s="20"/>
      <c r="AR381" s="20"/>
      <c r="AS381" s="20"/>
      <c r="AT381" s="20"/>
      <c r="AU381" s="20"/>
      <c r="AV381" s="20"/>
      <c r="AW381" s="20"/>
      <c r="AX381" s="20"/>
      <c r="AY381" s="20"/>
      <c r="AZ381" s="20"/>
      <c r="BA381" s="20"/>
      <c r="BB381" s="20"/>
      <c r="BC381" s="20"/>
      <c r="BD381" s="20"/>
      <c r="BE381" s="20"/>
      <c r="BF381" s="20"/>
      <c r="BG381" s="20"/>
      <c r="BH381" s="20"/>
      <c r="BI381" s="20"/>
      <c r="BJ381" s="20"/>
      <c r="BK381" s="20"/>
      <c r="BL381" s="20"/>
      <c r="BM381" s="20"/>
      <c r="BN381" s="20"/>
      <c r="BO381" s="20"/>
      <c r="BP381" s="20"/>
      <c r="BQ381" s="20"/>
      <c r="BR381" s="20"/>
      <c r="BS381" s="20"/>
      <c r="BT381" s="20"/>
      <c r="BU381" s="20"/>
      <c r="BV381" s="20"/>
      <c r="BW381" s="20"/>
      <c r="BX381" s="20"/>
      <c r="BY381" s="20"/>
      <c r="BZ381" s="20"/>
      <c r="CA381" s="20"/>
      <c r="CB381" s="20"/>
      <c r="CC381" s="20"/>
      <c r="CD381" s="20"/>
      <c r="CE381" s="20"/>
      <c r="CF381" s="20"/>
      <c r="CG381" s="20"/>
      <c r="CH381" s="20"/>
      <c r="CI381" s="20"/>
      <c r="CJ381" s="20"/>
      <c r="CK381" s="20"/>
      <c r="CL381" s="20"/>
      <c r="CM381" s="20"/>
      <c r="CN381" s="20"/>
      <c r="CO381" s="20"/>
      <c r="CP381" s="20"/>
      <c r="CQ381" s="20"/>
      <c r="CR381" s="20"/>
      <c r="CS381" s="20"/>
      <c r="CT381" s="20"/>
      <c r="CU381" s="20"/>
      <c r="CV381" s="20"/>
      <c r="CW381" s="20"/>
      <c r="CX381" s="20"/>
      <c r="CY381" s="20"/>
      <c r="CZ381" s="20"/>
      <c r="DA381" s="20"/>
      <c r="DB381" s="20"/>
      <c r="DC381" s="20"/>
      <c r="DD381" s="20"/>
      <c r="DE381" s="20"/>
      <c r="DF381" s="20"/>
      <c r="DG381" s="20"/>
      <c r="DH381" s="20"/>
      <c r="DI381" s="20"/>
      <c r="DJ381" s="20"/>
      <c r="DK381" s="20"/>
      <c r="DL381" s="20"/>
      <c r="DM381" s="20"/>
      <c r="DN381" s="20"/>
      <c r="DO381" s="20"/>
      <c r="DP381" s="20"/>
      <c r="DQ381" s="20"/>
      <c r="DR381" s="20"/>
      <c r="DS381" s="20"/>
      <c r="DT381" s="20"/>
      <c r="DU381" s="20"/>
      <c r="DV381" s="20"/>
      <c r="DW381" s="20"/>
      <c r="DX381" s="20"/>
      <c r="DY381" s="20"/>
      <c r="DZ381" s="20"/>
      <c r="EA381" s="20"/>
      <c r="EB381" s="20"/>
      <c r="EC381" s="20"/>
      <c r="ED381" s="20"/>
      <c r="EE381" s="20"/>
      <c r="EF381" s="20"/>
      <c r="EG381" s="20"/>
      <c r="EH381" s="20"/>
      <c r="EI381" s="20"/>
      <c r="EJ381" s="20"/>
      <c r="EK381" s="20"/>
      <c r="EL381" s="20"/>
      <c r="EM381" s="20"/>
      <c r="EN381" s="20"/>
      <c r="EO381" s="20"/>
      <c r="EP381" s="20"/>
      <c r="EQ381" s="20"/>
      <c r="ER381" s="20"/>
      <c r="ES381" s="20"/>
      <c r="ET381" s="20"/>
      <c r="EU381" s="20"/>
      <c r="EV381" s="20"/>
      <c r="EW381" s="20"/>
      <c r="EX381" s="20"/>
      <c r="EY381" s="20"/>
      <c r="EZ381" s="20"/>
      <c r="FA381" s="20"/>
      <c r="FB381" s="20"/>
      <c r="FC381" s="20"/>
      <c r="FD381" s="20"/>
      <c r="FE381" s="20"/>
      <c r="FF381" s="20"/>
      <c r="FG381" s="20"/>
      <c r="FH381" s="20"/>
      <c r="FI381" s="20"/>
      <c r="FJ381" s="20"/>
      <c r="FK381" s="20"/>
      <c r="FL381" s="20"/>
      <c r="FM381" s="20"/>
      <c r="FN381" s="20"/>
      <c r="FO381" s="20"/>
      <c r="FP381" s="20"/>
      <c r="FQ381" s="20"/>
      <c r="FR381" s="20"/>
      <c r="FS381" s="20"/>
      <c r="FT381" s="20"/>
      <c r="FU381" s="20"/>
      <c r="FV381" s="20"/>
      <c r="FW381" s="20"/>
      <c r="FX381" s="20"/>
      <c r="FY381" s="20"/>
      <c r="FZ381" s="20"/>
      <c r="GA381" s="20"/>
      <c r="GB381" s="20"/>
      <c r="GC381" s="20"/>
      <c r="GD381" s="20"/>
      <c r="GE381" s="20"/>
      <c r="GF381" s="20"/>
      <c r="GG381" s="20"/>
      <c r="GH381" s="20"/>
      <c r="GI381" s="20"/>
      <c r="GJ381" s="20"/>
      <c r="GK381" s="20"/>
      <c r="GL381" s="20"/>
      <c r="GM381" s="20"/>
      <c r="GN381" s="20"/>
      <c r="GO381" s="20"/>
      <c r="GP381" s="20"/>
      <c r="GQ381" s="20"/>
      <c r="GR381" s="20"/>
      <c r="GS381" s="20"/>
      <c r="GT381" s="20"/>
      <c r="GU381" s="20"/>
      <c r="GV381" s="20"/>
      <c r="GW381" s="20"/>
      <c r="GX381" s="20"/>
      <c r="GY381" s="20"/>
      <c r="GZ381" s="20"/>
      <c r="HA381" s="20"/>
      <c r="HB381" s="20"/>
      <c r="HC381" s="20"/>
      <c r="HD381" s="20"/>
      <c r="HE381" s="20"/>
      <c r="HF381" s="20"/>
      <c r="HG381" s="20"/>
      <c r="HH381" s="20"/>
      <c r="HI381" s="20"/>
      <c r="HJ381" s="20"/>
      <c r="HK381" s="20"/>
      <c r="HL381" s="20"/>
      <c r="HM381" s="20"/>
      <c r="HN381" s="20"/>
      <c r="HO381" s="20"/>
      <c r="HP381" s="20"/>
      <c r="HQ381" s="20"/>
      <c r="HR381" s="20"/>
      <c r="HS381" s="20"/>
      <c r="HT381" s="20"/>
      <c r="HU381" s="20"/>
      <c r="HV381" s="20"/>
      <c r="HW381" s="20"/>
      <c r="HX381" s="20"/>
      <c r="HY381" s="20"/>
      <c r="HZ381" s="20"/>
      <c r="IA381" s="20"/>
      <c r="IB381" s="20"/>
      <c r="IC381" s="20"/>
      <c r="ID381" s="20"/>
      <c r="IE381" s="20"/>
      <c r="IF381" s="20"/>
      <c r="IG381" s="20"/>
      <c r="IH381" s="20"/>
      <c r="II381" s="20"/>
      <c r="IJ381" s="20"/>
    </row>
    <row r="382" spans="1:244" ht="67.5" customHeight="1" x14ac:dyDescent="0.2">
      <c r="A382" s="15" t="s">
        <v>23</v>
      </c>
      <c r="B382" s="15" t="s">
        <v>405</v>
      </c>
      <c r="C382" s="15" t="s">
        <v>16</v>
      </c>
      <c r="D382" s="15" t="s">
        <v>11</v>
      </c>
      <c r="E382" s="18">
        <f t="shared" si="59"/>
        <v>163</v>
      </c>
      <c r="F382" s="18"/>
      <c r="G382" s="61">
        <v>163</v>
      </c>
      <c r="H382" s="61">
        <f t="shared" si="60"/>
        <v>169</v>
      </c>
      <c r="I382" s="61"/>
      <c r="J382" s="61">
        <v>169</v>
      </c>
      <c r="K382" s="26"/>
      <c r="L382" s="20"/>
      <c r="M382" s="20"/>
      <c r="N382" s="20"/>
      <c r="O382" s="20"/>
      <c r="P382" s="20"/>
      <c r="Q382" s="20"/>
      <c r="R382" s="20"/>
      <c r="S382" s="20"/>
      <c r="T382" s="20"/>
      <c r="U382" s="20"/>
      <c r="V382" s="20"/>
      <c r="W382" s="20"/>
      <c r="X382" s="20"/>
      <c r="Y382" s="20"/>
      <c r="Z382" s="20"/>
      <c r="AA382" s="20"/>
      <c r="AB382" s="20"/>
      <c r="AC382" s="20"/>
      <c r="AD382" s="20"/>
      <c r="AE382" s="20"/>
      <c r="AF382" s="20"/>
      <c r="AG382" s="20"/>
      <c r="AH382" s="20"/>
      <c r="AI382" s="20"/>
      <c r="AJ382" s="20"/>
      <c r="AK382" s="20"/>
      <c r="AL382" s="20"/>
      <c r="AM382" s="20"/>
      <c r="AN382" s="20"/>
      <c r="AO382" s="20"/>
      <c r="AP382" s="20"/>
      <c r="AQ382" s="20"/>
      <c r="AR382" s="20"/>
      <c r="AS382" s="20"/>
      <c r="AT382" s="20"/>
      <c r="AU382" s="20"/>
      <c r="AV382" s="20"/>
      <c r="AW382" s="20"/>
      <c r="AX382" s="20"/>
      <c r="AY382" s="20"/>
      <c r="AZ382" s="20"/>
      <c r="BA382" s="20"/>
      <c r="BB382" s="20"/>
      <c r="BC382" s="20"/>
      <c r="BD382" s="20"/>
      <c r="BE382" s="20"/>
      <c r="BF382" s="20"/>
      <c r="BG382" s="20"/>
      <c r="BH382" s="20"/>
      <c r="BI382" s="20"/>
      <c r="BJ382" s="20"/>
      <c r="BK382" s="20"/>
      <c r="BL382" s="20"/>
      <c r="BM382" s="20"/>
      <c r="BN382" s="20"/>
      <c r="BO382" s="20"/>
      <c r="BP382" s="20"/>
      <c r="BQ382" s="20"/>
      <c r="BR382" s="20"/>
      <c r="BS382" s="20"/>
      <c r="BT382" s="20"/>
      <c r="BU382" s="20"/>
      <c r="BV382" s="20"/>
      <c r="BW382" s="20"/>
      <c r="BX382" s="20"/>
      <c r="BY382" s="20"/>
      <c r="BZ382" s="20"/>
      <c r="CA382" s="20"/>
      <c r="CB382" s="20"/>
      <c r="CC382" s="20"/>
      <c r="CD382" s="20"/>
      <c r="CE382" s="20"/>
      <c r="CF382" s="20"/>
      <c r="CG382" s="20"/>
      <c r="CH382" s="20"/>
      <c r="CI382" s="20"/>
      <c r="CJ382" s="20"/>
      <c r="CK382" s="20"/>
      <c r="CL382" s="20"/>
      <c r="CM382" s="20"/>
      <c r="CN382" s="20"/>
      <c r="CO382" s="20"/>
      <c r="CP382" s="20"/>
      <c r="CQ382" s="20"/>
      <c r="CR382" s="20"/>
      <c r="CS382" s="20"/>
      <c r="CT382" s="20"/>
      <c r="CU382" s="20"/>
      <c r="CV382" s="20"/>
      <c r="CW382" s="20"/>
      <c r="CX382" s="20"/>
      <c r="CY382" s="20"/>
      <c r="CZ382" s="20"/>
      <c r="DA382" s="20"/>
      <c r="DB382" s="20"/>
      <c r="DC382" s="20"/>
      <c r="DD382" s="20"/>
      <c r="DE382" s="20"/>
      <c r="DF382" s="20"/>
      <c r="DG382" s="20"/>
      <c r="DH382" s="20"/>
      <c r="DI382" s="20"/>
      <c r="DJ382" s="20"/>
      <c r="DK382" s="20"/>
      <c r="DL382" s="20"/>
      <c r="DM382" s="20"/>
      <c r="DN382" s="20"/>
      <c r="DO382" s="20"/>
      <c r="DP382" s="20"/>
      <c r="DQ382" s="20"/>
      <c r="DR382" s="20"/>
      <c r="DS382" s="20"/>
      <c r="DT382" s="20"/>
      <c r="DU382" s="20"/>
      <c r="DV382" s="20"/>
      <c r="DW382" s="20"/>
      <c r="DX382" s="20"/>
      <c r="DY382" s="20"/>
      <c r="DZ382" s="20"/>
      <c r="EA382" s="20"/>
      <c r="EB382" s="20"/>
      <c r="EC382" s="20"/>
      <c r="ED382" s="20"/>
      <c r="EE382" s="20"/>
      <c r="EF382" s="20"/>
      <c r="EG382" s="20"/>
      <c r="EH382" s="20"/>
      <c r="EI382" s="20"/>
      <c r="EJ382" s="20"/>
      <c r="EK382" s="20"/>
      <c r="EL382" s="20"/>
      <c r="EM382" s="20"/>
      <c r="EN382" s="20"/>
      <c r="EO382" s="20"/>
      <c r="EP382" s="20"/>
      <c r="EQ382" s="20"/>
      <c r="ER382" s="20"/>
      <c r="ES382" s="20"/>
      <c r="ET382" s="20"/>
      <c r="EU382" s="20"/>
      <c r="EV382" s="20"/>
      <c r="EW382" s="20"/>
      <c r="EX382" s="20"/>
      <c r="EY382" s="20"/>
      <c r="EZ382" s="20"/>
      <c r="FA382" s="20"/>
      <c r="FB382" s="20"/>
      <c r="FC382" s="20"/>
      <c r="FD382" s="20"/>
      <c r="FE382" s="20"/>
      <c r="FF382" s="20"/>
      <c r="FG382" s="20"/>
      <c r="FH382" s="20"/>
      <c r="FI382" s="20"/>
      <c r="FJ382" s="20"/>
      <c r="FK382" s="20"/>
      <c r="FL382" s="20"/>
      <c r="FM382" s="20"/>
      <c r="FN382" s="20"/>
      <c r="FO382" s="20"/>
      <c r="FP382" s="20"/>
      <c r="FQ382" s="20"/>
      <c r="FR382" s="20"/>
      <c r="FS382" s="20"/>
      <c r="FT382" s="20"/>
      <c r="FU382" s="20"/>
      <c r="FV382" s="20"/>
      <c r="FW382" s="20"/>
      <c r="FX382" s="20"/>
      <c r="FY382" s="20"/>
      <c r="FZ382" s="20"/>
      <c r="GA382" s="20"/>
      <c r="GB382" s="20"/>
      <c r="GC382" s="20"/>
      <c r="GD382" s="20"/>
      <c r="GE382" s="20"/>
      <c r="GF382" s="20"/>
      <c r="GG382" s="20"/>
      <c r="GH382" s="20"/>
      <c r="GI382" s="20"/>
      <c r="GJ382" s="20"/>
      <c r="GK382" s="20"/>
      <c r="GL382" s="20"/>
      <c r="GM382" s="20"/>
      <c r="GN382" s="20"/>
      <c r="GO382" s="20"/>
      <c r="GP382" s="20"/>
      <c r="GQ382" s="20"/>
      <c r="GR382" s="20"/>
      <c r="GS382" s="20"/>
      <c r="GT382" s="20"/>
      <c r="GU382" s="20"/>
      <c r="GV382" s="20"/>
      <c r="GW382" s="20"/>
      <c r="GX382" s="20"/>
      <c r="GY382" s="20"/>
      <c r="GZ382" s="20"/>
      <c r="HA382" s="20"/>
      <c r="HB382" s="20"/>
      <c r="HC382" s="20"/>
      <c r="HD382" s="20"/>
      <c r="HE382" s="20"/>
      <c r="HF382" s="20"/>
      <c r="HG382" s="20"/>
      <c r="HH382" s="20"/>
      <c r="HI382" s="20"/>
      <c r="HJ382" s="20"/>
      <c r="HK382" s="20"/>
      <c r="HL382" s="20"/>
      <c r="HM382" s="20"/>
      <c r="HN382" s="20"/>
      <c r="HO382" s="20"/>
      <c r="HP382" s="20"/>
      <c r="HQ382" s="20"/>
      <c r="HR382" s="20"/>
      <c r="HS382" s="20"/>
      <c r="HT382" s="20"/>
      <c r="HU382" s="20"/>
      <c r="HV382" s="20"/>
      <c r="HW382" s="20"/>
      <c r="HX382" s="20"/>
      <c r="HY382" s="20"/>
      <c r="HZ382" s="20"/>
      <c r="IA382" s="20"/>
      <c r="IB382" s="20"/>
      <c r="IC382" s="20"/>
      <c r="ID382" s="20"/>
      <c r="IE382" s="20"/>
      <c r="IF382" s="20"/>
      <c r="IG382" s="20"/>
      <c r="IH382" s="20"/>
      <c r="II382" s="20"/>
      <c r="IJ382" s="20"/>
    </row>
    <row r="383" spans="1:244" ht="48.75" customHeight="1" x14ac:dyDescent="0.2">
      <c r="A383" s="35" t="s">
        <v>30</v>
      </c>
      <c r="B383" s="15" t="s">
        <v>405</v>
      </c>
      <c r="C383" s="15" t="s">
        <v>19</v>
      </c>
      <c r="D383" s="15" t="s">
        <v>11</v>
      </c>
      <c r="E383" s="18">
        <f t="shared" si="59"/>
        <v>19880</v>
      </c>
      <c r="F383" s="18"/>
      <c r="G383" s="61">
        <v>19880</v>
      </c>
      <c r="H383" s="61">
        <f t="shared" si="60"/>
        <v>20676</v>
      </c>
      <c r="I383" s="61"/>
      <c r="J383" s="61">
        <v>20676</v>
      </c>
      <c r="K383" s="26"/>
      <c r="L383" s="20"/>
      <c r="M383" s="20"/>
      <c r="N383" s="20"/>
      <c r="O383" s="20"/>
      <c r="P383" s="20"/>
      <c r="Q383" s="20"/>
      <c r="R383" s="20"/>
      <c r="S383" s="20"/>
      <c r="T383" s="20"/>
      <c r="U383" s="20"/>
      <c r="V383" s="20"/>
      <c r="W383" s="20"/>
      <c r="X383" s="20"/>
      <c r="Y383" s="20"/>
      <c r="Z383" s="20"/>
      <c r="AA383" s="20"/>
      <c r="AB383" s="20"/>
      <c r="AC383" s="20"/>
      <c r="AD383" s="20"/>
      <c r="AE383" s="20"/>
      <c r="AF383" s="20"/>
      <c r="AG383" s="20"/>
      <c r="AH383" s="20"/>
      <c r="AI383" s="20"/>
      <c r="AJ383" s="20"/>
      <c r="AK383" s="20"/>
      <c r="AL383" s="20"/>
      <c r="AM383" s="20"/>
      <c r="AN383" s="20"/>
      <c r="AO383" s="20"/>
      <c r="AP383" s="20"/>
      <c r="AQ383" s="20"/>
      <c r="AR383" s="20"/>
      <c r="AS383" s="20"/>
      <c r="AT383" s="20"/>
      <c r="AU383" s="20"/>
      <c r="AV383" s="20"/>
      <c r="AW383" s="20"/>
      <c r="AX383" s="20"/>
      <c r="AY383" s="20"/>
      <c r="AZ383" s="20"/>
      <c r="BA383" s="20"/>
      <c r="BB383" s="20"/>
      <c r="BC383" s="20"/>
      <c r="BD383" s="20"/>
      <c r="BE383" s="20"/>
      <c r="BF383" s="20"/>
      <c r="BG383" s="20"/>
      <c r="BH383" s="20"/>
      <c r="BI383" s="20"/>
      <c r="BJ383" s="20"/>
      <c r="BK383" s="20"/>
      <c r="BL383" s="20"/>
      <c r="BM383" s="20"/>
      <c r="BN383" s="20"/>
      <c r="BO383" s="20"/>
      <c r="BP383" s="20"/>
      <c r="BQ383" s="20"/>
      <c r="BR383" s="20"/>
      <c r="BS383" s="20"/>
      <c r="BT383" s="20"/>
      <c r="BU383" s="20"/>
      <c r="BV383" s="20"/>
      <c r="BW383" s="20"/>
      <c r="BX383" s="20"/>
      <c r="BY383" s="20"/>
      <c r="BZ383" s="20"/>
      <c r="CA383" s="20"/>
      <c r="CB383" s="20"/>
      <c r="CC383" s="20"/>
      <c r="CD383" s="20"/>
      <c r="CE383" s="20"/>
      <c r="CF383" s="20"/>
      <c r="CG383" s="20"/>
      <c r="CH383" s="20"/>
      <c r="CI383" s="20"/>
      <c r="CJ383" s="20"/>
      <c r="CK383" s="20"/>
      <c r="CL383" s="20"/>
      <c r="CM383" s="20"/>
      <c r="CN383" s="20"/>
      <c r="CO383" s="20"/>
      <c r="CP383" s="20"/>
      <c r="CQ383" s="20"/>
      <c r="CR383" s="20"/>
      <c r="CS383" s="20"/>
      <c r="CT383" s="20"/>
      <c r="CU383" s="20"/>
      <c r="CV383" s="20"/>
      <c r="CW383" s="20"/>
      <c r="CX383" s="20"/>
      <c r="CY383" s="20"/>
      <c r="CZ383" s="20"/>
      <c r="DA383" s="20"/>
      <c r="DB383" s="20"/>
      <c r="DC383" s="20"/>
      <c r="DD383" s="20"/>
      <c r="DE383" s="20"/>
      <c r="DF383" s="20"/>
      <c r="DG383" s="20"/>
      <c r="DH383" s="20"/>
      <c r="DI383" s="20"/>
      <c r="DJ383" s="20"/>
      <c r="DK383" s="20"/>
      <c r="DL383" s="20"/>
      <c r="DM383" s="20"/>
      <c r="DN383" s="20"/>
      <c r="DO383" s="20"/>
      <c r="DP383" s="20"/>
      <c r="DQ383" s="20"/>
      <c r="DR383" s="20"/>
      <c r="DS383" s="20"/>
      <c r="DT383" s="20"/>
      <c r="DU383" s="20"/>
      <c r="DV383" s="20"/>
      <c r="DW383" s="20"/>
      <c r="DX383" s="20"/>
      <c r="DY383" s="20"/>
      <c r="DZ383" s="20"/>
      <c r="EA383" s="20"/>
      <c r="EB383" s="20"/>
      <c r="EC383" s="20"/>
      <c r="ED383" s="20"/>
      <c r="EE383" s="20"/>
      <c r="EF383" s="20"/>
      <c r="EG383" s="20"/>
      <c r="EH383" s="20"/>
      <c r="EI383" s="20"/>
      <c r="EJ383" s="20"/>
      <c r="EK383" s="20"/>
      <c r="EL383" s="20"/>
      <c r="EM383" s="20"/>
      <c r="EN383" s="20"/>
      <c r="EO383" s="20"/>
      <c r="EP383" s="20"/>
      <c r="EQ383" s="20"/>
      <c r="ER383" s="20"/>
      <c r="ES383" s="20"/>
      <c r="ET383" s="20"/>
      <c r="EU383" s="20"/>
      <c r="EV383" s="20"/>
      <c r="EW383" s="20"/>
      <c r="EX383" s="20"/>
      <c r="EY383" s="20"/>
      <c r="EZ383" s="20"/>
      <c r="FA383" s="20"/>
      <c r="FB383" s="20"/>
      <c r="FC383" s="20"/>
      <c r="FD383" s="20"/>
      <c r="FE383" s="20"/>
      <c r="FF383" s="20"/>
      <c r="FG383" s="20"/>
      <c r="FH383" s="20"/>
      <c r="FI383" s="20"/>
      <c r="FJ383" s="20"/>
      <c r="FK383" s="20"/>
      <c r="FL383" s="20"/>
      <c r="FM383" s="20"/>
      <c r="FN383" s="20"/>
      <c r="FO383" s="20"/>
      <c r="FP383" s="20"/>
      <c r="FQ383" s="20"/>
      <c r="FR383" s="20"/>
      <c r="FS383" s="20"/>
      <c r="FT383" s="20"/>
      <c r="FU383" s="20"/>
      <c r="FV383" s="20"/>
      <c r="FW383" s="20"/>
      <c r="FX383" s="20"/>
      <c r="FY383" s="20"/>
      <c r="FZ383" s="20"/>
      <c r="GA383" s="20"/>
      <c r="GB383" s="20"/>
      <c r="GC383" s="20"/>
      <c r="GD383" s="20"/>
      <c r="GE383" s="20"/>
      <c r="GF383" s="20"/>
      <c r="GG383" s="20"/>
      <c r="GH383" s="20"/>
      <c r="GI383" s="20"/>
      <c r="GJ383" s="20"/>
      <c r="GK383" s="20"/>
      <c r="GL383" s="20"/>
      <c r="GM383" s="20"/>
      <c r="GN383" s="20"/>
      <c r="GO383" s="20"/>
      <c r="GP383" s="20"/>
      <c r="GQ383" s="20"/>
      <c r="GR383" s="20"/>
      <c r="GS383" s="20"/>
      <c r="GT383" s="20"/>
      <c r="GU383" s="20"/>
      <c r="GV383" s="20"/>
      <c r="GW383" s="20"/>
      <c r="GX383" s="20"/>
      <c r="GY383" s="20"/>
      <c r="GZ383" s="20"/>
      <c r="HA383" s="20"/>
      <c r="HB383" s="20"/>
      <c r="HC383" s="20"/>
      <c r="HD383" s="20"/>
      <c r="HE383" s="20"/>
      <c r="HF383" s="20"/>
      <c r="HG383" s="20"/>
      <c r="HH383" s="20"/>
      <c r="HI383" s="20"/>
      <c r="HJ383" s="20"/>
      <c r="HK383" s="20"/>
      <c r="HL383" s="20"/>
      <c r="HM383" s="20"/>
      <c r="HN383" s="20"/>
      <c r="HO383" s="20"/>
      <c r="HP383" s="20"/>
      <c r="HQ383" s="20"/>
      <c r="HR383" s="20"/>
      <c r="HS383" s="20"/>
      <c r="HT383" s="20"/>
      <c r="HU383" s="20"/>
      <c r="HV383" s="20"/>
      <c r="HW383" s="20"/>
      <c r="HX383" s="20"/>
      <c r="HY383" s="20"/>
      <c r="HZ383" s="20"/>
      <c r="IA383" s="20"/>
      <c r="IB383" s="20"/>
      <c r="IC383" s="20"/>
      <c r="ID383" s="20"/>
      <c r="IE383" s="20"/>
      <c r="IF383" s="20"/>
      <c r="IG383" s="20"/>
      <c r="IH383" s="20"/>
      <c r="II383" s="20"/>
      <c r="IJ383" s="20"/>
    </row>
    <row r="384" spans="1:244" ht="156" customHeight="1" x14ac:dyDescent="0.2">
      <c r="A384" s="37" t="s">
        <v>406</v>
      </c>
      <c r="B384" s="11" t="s">
        <v>407</v>
      </c>
      <c r="C384" s="15"/>
      <c r="D384" s="15"/>
      <c r="E384" s="16">
        <f t="shared" si="59"/>
        <v>173114</v>
      </c>
      <c r="F384" s="17">
        <f>F385</f>
        <v>0</v>
      </c>
      <c r="G384" s="16">
        <f>G385</f>
        <v>173114</v>
      </c>
      <c r="H384" s="16">
        <f t="shared" si="60"/>
        <v>180040</v>
      </c>
      <c r="I384" s="17">
        <f>I385</f>
        <v>0</v>
      </c>
      <c r="J384" s="16">
        <f>J385</f>
        <v>180040</v>
      </c>
    </row>
    <row r="385" spans="1:244" ht="83.25" customHeight="1" x14ac:dyDescent="0.2">
      <c r="A385" s="35" t="s">
        <v>408</v>
      </c>
      <c r="B385" s="15" t="s">
        <v>409</v>
      </c>
      <c r="C385" s="15"/>
      <c r="D385" s="15"/>
      <c r="E385" s="18">
        <f t="shared" si="59"/>
        <v>173114</v>
      </c>
      <c r="F385" s="19">
        <f>F386+F387</f>
        <v>0</v>
      </c>
      <c r="G385" s="18">
        <f>G386+G387</f>
        <v>173114</v>
      </c>
      <c r="H385" s="18">
        <f t="shared" si="60"/>
        <v>180040</v>
      </c>
      <c r="I385" s="19">
        <f>I386+I387</f>
        <v>0</v>
      </c>
      <c r="J385" s="18">
        <f>J386+J387</f>
        <v>180040</v>
      </c>
      <c r="K385" s="20"/>
      <c r="L385" s="20"/>
      <c r="M385" s="20"/>
      <c r="N385" s="20"/>
      <c r="O385" s="20"/>
      <c r="P385" s="20"/>
      <c r="Q385" s="20"/>
      <c r="R385" s="20"/>
      <c r="S385" s="20"/>
      <c r="T385" s="20"/>
      <c r="U385" s="20"/>
      <c r="V385" s="20"/>
      <c r="W385" s="20"/>
      <c r="X385" s="20"/>
      <c r="Y385" s="20"/>
      <c r="Z385" s="20"/>
      <c r="AA385" s="20"/>
      <c r="AB385" s="20"/>
      <c r="AC385" s="20"/>
      <c r="AD385" s="20"/>
      <c r="AE385" s="20"/>
      <c r="AF385" s="20"/>
      <c r="AG385" s="20"/>
      <c r="AH385" s="20"/>
      <c r="AI385" s="20"/>
      <c r="AJ385" s="20"/>
      <c r="AK385" s="20"/>
      <c r="AL385" s="20"/>
      <c r="AM385" s="20"/>
      <c r="AN385" s="20"/>
      <c r="AO385" s="20"/>
      <c r="AP385" s="20"/>
      <c r="AQ385" s="20"/>
      <c r="AR385" s="20"/>
      <c r="AS385" s="20"/>
      <c r="AT385" s="20"/>
      <c r="AU385" s="20"/>
      <c r="AV385" s="20"/>
      <c r="AW385" s="20"/>
      <c r="AX385" s="20"/>
      <c r="AY385" s="20"/>
      <c r="AZ385" s="20"/>
      <c r="BA385" s="20"/>
      <c r="BB385" s="20"/>
      <c r="BC385" s="20"/>
      <c r="BD385" s="20"/>
      <c r="BE385" s="20"/>
      <c r="BF385" s="20"/>
      <c r="BG385" s="20"/>
      <c r="BH385" s="20"/>
      <c r="BI385" s="20"/>
      <c r="BJ385" s="20"/>
      <c r="BK385" s="20"/>
      <c r="BL385" s="20"/>
      <c r="BM385" s="20"/>
      <c r="BN385" s="20"/>
      <c r="BO385" s="20"/>
      <c r="BP385" s="20"/>
      <c r="BQ385" s="20"/>
      <c r="BR385" s="20"/>
      <c r="BS385" s="20"/>
      <c r="BT385" s="20"/>
      <c r="BU385" s="20"/>
      <c r="BV385" s="20"/>
      <c r="BW385" s="20"/>
      <c r="BX385" s="20"/>
      <c r="BY385" s="20"/>
      <c r="BZ385" s="20"/>
      <c r="CA385" s="20"/>
      <c r="CB385" s="20"/>
      <c r="CC385" s="20"/>
      <c r="CD385" s="20"/>
      <c r="CE385" s="20"/>
      <c r="CF385" s="20"/>
      <c r="CG385" s="20"/>
      <c r="CH385" s="20"/>
      <c r="CI385" s="20"/>
      <c r="CJ385" s="20"/>
      <c r="CK385" s="20"/>
      <c r="CL385" s="20"/>
      <c r="CM385" s="20"/>
      <c r="CN385" s="20"/>
      <c r="CO385" s="20"/>
      <c r="CP385" s="20"/>
      <c r="CQ385" s="20"/>
      <c r="CR385" s="20"/>
      <c r="CS385" s="20"/>
      <c r="CT385" s="20"/>
      <c r="CU385" s="20"/>
      <c r="CV385" s="20"/>
      <c r="CW385" s="20"/>
      <c r="CX385" s="20"/>
      <c r="CY385" s="20"/>
      <c r="CZ385" s="20"/>
      <c r="DA385" s="20"/>
      <c r="DB385" s="20"/>
      <c r="DC385" s="20"/>
      <c r="DD385" s="20"/>
      <c r="DE385" s="20"/>
      <c r="DF385" s="20"/>
      <c r="DG385" s="20"/>
      <c r="DH385" s="20"/>
      <c r="DI385" s="20"/>
      <c r="DJ385" s="20"/>
      <c r="DK385" s="20"/>
      <c r="DL385" s="20"/>
      <c r="DM385" s="20"/>
      <c r="DN385" s="20"/>
      <c r="DO385" s="20"/>
      <c r="DP385" s="20"/>
      <c r="DQ385" s="20"/>
      <c r="DR385" s="20"/>
      <c r="DS385" s="20"/>
      <c r="DT385" s="20"/>
      <c r="DU385" s="20"/>
      <c r="DV385" s="20"/>
      <c r="DW385" s="20"/>
      <c r="DX385" s="20"/>
      <c r="DY385" s="20"/>
      <c r="DZ385" s="20"/>
      <c r="EA385" s="20"/>
      <c r="EB385" s="20"/>
      <c r="EC385" s="20"/>
      <c r="ED385" s="20"/>
      <c r="EE385" s="20"/>
      <c r="EF385" s="20"/>
      <c r="EG385" s="20"/>
      <c r="EH385" s="20"/>
      <c r="EI385" s="20"/>
      <c r="EJ385" s="20"/>
      <c r="EK385" s="20"/>
      <c r="EL385" s="20"/>
      <c r="EM385" s="20"/>
      <c r="EN385" s="20"/>
      <c r="EO385" s="20"/>
      <c r="EP385" s="20"/>
      <c r="EQ385" s="20"/>
      <c r="ER385" s="20"/>
      <c r="ES385" s="20"/>
      <c r="ET385" s="20"/>
      <c r="EU385" s="20"/>
      <c r="EV385" s="20"/>
      <c r="EW385" s="20"/>
      <c r="EX385" s="20"/>
      <c r="EY385" s="20"/>
      <c r="EZ385" s="20"/>
      <c r="FA385" s="20"/>
      <c r="FB385" s="20"/>
      <c r="FC385" s="20"/>
      <c r="FD385" s="20"/>
      <c r="FE385" s="20"/>
      <c r="FF385" s="20"/>
      <c r="FG385" s="20"/>
      <c r="FH385" s="20"/>
      <c r="FI385" s="20"/>
      <c r="FJ385" s="20"/>
      <c r="FK385" s="20"/>
      <c r="FL385" s="20"/>
      <c r="FM385" s="20"/>
      <c r="FN385" s="20"/>
      <c r="FO385" s="20"/>
      <c r="FP385" s="20"/>
      <c r="FQ385" s="20"/>
      <c r="FR385" s="20"/>
      <c r="FS385" s="20"/>
      <c r="FT385" s="20"/>
      <c r="FU385" s="20"/>
      <c r="FV385" s="20"/>
      <c r="FW385" s="20"/>
      <c r="FX385" s="20"/>
      <c r="FY385" s="20"/>
      <c r="FZ385" s="20"/>
      <c r="GA385" s="20"/>
      <c r="GB385" s="20"/>
      <c r="GC385" s="20"/>
      <c r="GD385" s="20"/>
      <c r="GE385" s="20"/>
      <c r="GF385" s="20"/>
      <c r="GG385" s="20"/>
      <c r="GH385" s="20"/>
      <c r="GI385" s="20"/>
      <c r="GJ385" s="20"/>
      <c r="GK385" s="20"/>
      <c r="GL385" s="20"/>
      <c r="GM385" s="20"/>
      <c r="GN385" s="20"/>
      <c r="GO385" s="20"/>
      <c r="GP385" s="20"/>
      <c r="GQ385" s="20"/>
      <c r="GR385" s="20"/>
      <c r="GS385" s="20"/>
      <c r="GT385" s="20"/>
      <c r="GU385" s="20"/>
      <c r="GV385" s="20"/>
      <c r="GW385" s="20"/>
      <c r="GX385" s="20"/>
      <c r="GY385" s="20"/>
      <c r="GZ385" s="20"/>
      <c r="HA385" s="20"/>
      <c r="HB385" s="20"/>
      <c r="HC385" s="20"/>
      <c r="HD385" s="20"/>
      <c r="HE385" s="20"/>
      <c r="HF385" s="20"/>
      <c r="HG385" s="20"/>
      <c r="HH385" s="20"/>
      <c r="HI385" s="20"/>
      <c r="HJ385" s="20"/>
      <c r="HK385" s="20"/>
      <c r="HL385" s="20"/>
      <c r="HM385" s="20"/>
      <c r="HN385" s="20"/>
      <c r="HO385" s="20"/>
      <c r="HP385" s="20"/>
      <c r="HQ385" s="20"/>
      <c r="HR385" s="20"/>
      <c r="HS385" s="20"/>
      <c r="HT385" s="20"/>
      <c r="HU385" s="20"/>
      <c r="HV385" s="20"/>
      <c r="HW385" s="20"/>
      <c r="HX385" s="20"/>
      <c r="HY385" s="20"/>
      <c r="HZ385" s="20"/>
      <c r="IA385" s="20"/>
      <c r="IB385" s="20"/>
      <c r="IC385" s="20"/>
      <c r="ID385" s="20"/>
      <c r="IE385" s="20"/>
      <c r="IF385" s="20"/>
      <c r="IG385" s="20"/>
      <c r="IH385" s="20"/>
      <c r="II385" s="20"/>
      <c r="IJ385" s="20"/>
    </row>
    <row r="386" spans="1:244" ht="69" customHeight="1" x14ac:dyDescent="0.2">
      <c r="A386" s="15" t="s">
        <v>23</v>
      </c>
      <c r="B386" s="15" t="s">
        <v>409</v>
      </c>
      <c r="C386" s="15" t="s">
        <v>16</v>
      </c>
      <c r="D386" s="15" t="s">
        <v>11</v>
      </c>
      <c r="E386" s="18">
        <f t="shared" si="59"/>
        <v>1968</v>
      </c>
      <c r="F386" s="18"/>
      <c r="G386" s="61">
        <v>1968</v>
      </c>
      <c r="H386" s="61">
        <f t="shared" si="60"/>
        <v>2047</v>
      </c>
      <c r="I386" s="61"/>
      <c r="J386" s="61">
        <v>2047</v>
      </c>
    </row>
    <row r="387" spans="1:244" ht="50.25" customHeight="1" x14ac:dyDescent="0.2">
      <c r="A387" s="35" t="s">
        <v>30</v>
      </c>
      <c r="B387" s="15" t="s">
        <v>409</v>
      </c>
      <c r="C387" s="15" t="s">
        <v>19</v>
      </c>
      <c r="D387" s="15" t="s">
        <v>11</v>
      </c>
      <c r="E387" s="18">
        <f t="shared" si="59"/>
        <v>171146</v>
      </c>
      <c r="F387" s="18"/>
      <c r="G387" s="61">
        <v>171146</v>
      </c>
      <c r="H387" s="61">
        <f t="shared" si="60"/>
        <v>177993</v>
      </c>
      <c r="I387" s="61"/>
      <c r="J387" s="61">
        <v>177993</v>
      </c>
    </row>
    <row r="388" spans="1:244" ht="127.5" customHeight="1" x14ac:dyDescent="0.2">
      <c r="A388" s="37" t="s">
        <v>410</v>
      </c>
      <c r="B388" s="11" t="s">
        <v>411</v>
      </c>
      <c r="C388" s="15"/>
      <c r="D388" s="15"/>
      <c r="E388" s="16">
        <f t="shared" si="59"/>
        <v>315</v>
      </c>
      <c r="F388" s="17">
        <f>F389</f>
        <v>0</v>
      </c>
      <c r="G388" s="16">
        <f>G389</f>
        <v>315</v>
      </c>
      <c r="H388" s="16">
        <f t="shared" si="60"/>
        <v>328</v>
      </c>
      <c r="I388" s="17">
        <f>I389</f>
        <v>0</v>
      </c>
      <c r="J388" s="16">
        <f>J389</f>
        <v>328</v>
      </c>
    </row>
    <row r="389" spans="1:244" ht="66.75" customHeight="1" x14ac:dyDescent="0.2">
      <c r="A389" s="35" t="s">
        <v>412</v>
      </c>
      <c r="B389" s="15" t="s">
        <v>413</v>
      </c>
      <c r="C389" s="15"/>
      <c r="D389" s="15"/>
      <c r="E389" s="18">
        <f t="shared" si="59"/>
        <v>315</v>
      </c>
      <c r="F389" s="19">
        <f>F390+F391</f>
        <v>0</v>
      </c>
      <c r="G389" s="18">
        <f>G390+G391</f>
        <v>315</v>
      </c>
      <c r="H389" s="18">
        <f t="shared" si="60"/>
        <v>328</v>
      </c>
      <c r="I389" s="19">
        <f>I390+I391</f>
        <v>0</v>
      </c>
      <c r="J389" s="18">
        <f>J390+J391</f>
        <v>328</v>
      </c>
      <c r="K389" s="20"/>
      <c r="L389" s="20"/>
      <c r="M389" s="20"/>
      <c r="N389" s="20"/>
      <c r="O389" s="20"/>
      <c r="P389" s="20"/>
      <c r="Q389" s="20"/>
      <c r="R389" s="20"/>
      <c r="S389" s="20"/>
      <c r="T389" s="20"/>
      <c r="U389" s="20"/>
      <c r="V389" s="20"/>
      <c r="W389" s="20"/>
      <c r="X389" s="20"/>
      <c r="Y389" s="20"/>
      <c r="Z389" s="20"/>
      <c r="AA389" s="20"/>
      <c r="AB389" s="20"/>
      <c r="AC389" s="20"/>
      <c r="AD389" s="20"/>
      <c r="AE389" s="20"/>
      <c r="AF389" s="20"/>
      <c r="AG389" s="20"/>
      <c r="AH389" s="20"/>
      <c r="AI389" s="20"/>
      <c r="AJ389" s="20"/>
      <c r="AK389" s="20"/>
      <c r="AL389" s="20"/>
      <c r="AM389" s="20"/>
      <c r="AN389" s="20"/>
      <c r="AO389" s="20"/>
      <c r="AP389" s="20"/>
      <c r="AQ389" s="20"/>
      <c r="AR389" s="20"/>
      <c r="AS389" s="20"/>
      <c r="AT389" s="20"/>
      <c r="AU389" s="20"/>
      <c r="AV389" s="20"/>
      <c r="AW389" s="20"/>
      <c r="AX389" s="20"/>
      <c r="AY389" s="20"/>
      <c r="AZ389" s="20"/>
      <c r="BA389" s="20"/>
      <c r="BB389" s="20"/>
      <c r="BC389" s="20"/>
      <c r="BD389" s="20"/>
      <c r="BE389" s="20"/>
      <c r="BF389" s="20"/>
      <c r="BG389" s="20"/>
      <c r="BH389" s="20"/>
      <c r="BI389" s="20"/>
      <c r="BJ389" s="20"/>
      <c r="BK389" s="20"/>
      <c r="BL389" s="20"/>
      <c r="BM389" s="20"/>
      <c r="BN389" s="20"/>
      <c r="BO389" s="20"/>
      <c r="BP389" s="20"/>
      <c r="BQ389" s="20"/>
      <c r="BR389" s="20"/>
      <c r="BS389" s="20"/>
      <c r="BT389" s="20"/>
      <c r="BU389" s="20"/>
      <c r="BV389" s="20"/>
      <c r="BW389" s="20"/>
      <c r="BX389" s="20"/>
      <c r="BY389" s="20"/>
      <c r="BZ389" s="20"/>
      <c r="CA389" s="20"/>
      <c r="CB389" s="20"/>
      <c r="CC389" s="20"/>
      <c r="CD389" s="20"/>
      <c r="CE389" s="20"/>
      <c r="CF389" s="20"/>
      <c r="CG389" s="20"/>
      <c r="CH389" s="20"/>
      <c r="CI389" s="20"/>
      <c r="CJ389" s="20"/>
      <c r="CK389" s="20"/>
      <c r="CL389" s="20"/>
      <c r="CM389" s="20"/>
      <c r="CN389" s="20"/>
      <c r="CO389" s="20"/>
      <c r="CP389" s="20"/>
      <c r="CQ389" s="20"/>
      <c r="CR389" s="20"/>
      <c r="CS389" s="20"/>
      <c r="CT389" s="20"/>
      <c r="CU389" s="20"/>
      <c r="CV389" s="20"/>
      <c r="CW389" s="20"/>
      <c r="CX389" s="20"/>
      <c r="CY389" s="20"/>
      <c r="CZ389" s="20"/>
      <c r="DA389" s="20"/>
      <c r="DB389" s="20"/>
      <c r="DC389" s="20"/>
      <c r="DD389" s="20"/>
      <c r="DE389" s="20"/>
      <c r="DF389" s="20"/>
      <c r="DG389" s="20"/>
      <c r="DH389" s="20"/>
      <c r="DI389" s="20"/>
      <c r="DJ389" s="20"/>
      <c r="DK389" s="20"/>
      <c r="DL389" s="20"/>
      <c r="DM389" s="20"/>
      <c r="DN389" s="20"/>
      <c r="DO389" s="20"/>
      <c r="DP389" s="20"/>
      <c r="DQ389" s="20"/>
      <c r="DR389" s="20"/>
      <c r="DS389" s="20"/>
      <c r="DT389" s="20"/>
      <c r="DU389" s="20"/>
      <c r="DV389" s="20"/>
      <c r="DW389" s="20"/>
      <c r="DX389" s="20"/>
      <c r="DY389" s="20"/>
      <c r="DZ389" s="20"/>
      <c r="EA389" s="20"/>
      <c r="EB389" s="20"/>
      <c r="EC389" s="20"/>
      <c r="ED389" s="20"/>
      <c r="EE389" s="20"/>
      <c r="EF389" s="20"/>
      <c r="EG389" s="20"/>
      <c r="EH389" s="20"/>
      <c r="EI389" s="20"/>
      <c r="EJ389" s="20"/>
      <c r="EK389" s="20"/>
      <c r="EL389" s="20"/>
      <c r="EM389" s="20"/>
      <c r="EN389" s="20"/>
      <c r="EO389" s="20"/>
      <c r="EP389" s="20"/>
      <c r="EQ389" s="20"/>
      <c r="ER389" s="20"/>
      <c r="ES389" s="20"/>
      <c r="ET389" s="20"/>
      <c r="EU389" s="20"/>
      <c r="EV389" s="20"/>
      <c r="EW389" s="20"/>
      <c r="EX389" s="20"/>
      <c r="EY389" s="20"/>
      <c r="EZ389" s="20"/>
      <c r="FA389" s="20"/>
      <c r="FB389" s="20"/>
      <c r="FC389" s="20"/>
      <c r="FD389" s="20"/>
      <c r="FE389" s="20"/>
      <c r="FF389" s="20"/>
      <c r="FG389" s="20"/>
      <c r="FH389" s="20"/>
      <c r="FI389" s="20"/>
      <c r="FJ389" s="20"/>
      <c r="FK389" s="20"/>
      <c r="FL389" s="20"/>
      <c r="FM389" s="20"/>
      <c r="FN389" s="20"/>
      <c r="FO389" s="20"/>
      <c r="FP389" s="20"/>
      <c r="FQ389" s="20"/>
      <c r="FR389" s="20"/>
      <c r="FS389" s="20"/>
      <c r="FT389" s="20"/>
      <c r="FU389" s="20"/>
      <c r="FV389" s="20"/>
      <c r="FW389" s="20"/>
      <c r="FX389" s="20"/>
      <c r="FY389" s="20"/>
      <c r="FZ389" s="20"/>
      <c r="GA389" s="20"/>
      <c r="GB389" s="20"/>
      <c r="GC389" s="20"/>
      <c r="GD389" s="20"/>
      <c r="GE389" s="20"/>
      <c r="GF389" s="20"/>
      <c r="GG389" s="20"/>
      <c r="GH389" s="20"/>
      <c r="GI389" s="20"/>
      <c r="GJ389" s="20"/>
      <c r="GK389" s="20"/>
      <c r="GL389" s="20"/>
      <c r="GM389" s="20"/>
      <c r="GN389" s="20"/>
      <c r="GO389" s="20"/>
      <c r="GP389" s="20"/>
      <c r="GQ389" s="20"/>
      <c r="GR389" s="20"/>
      <c r="GS389" s="20"/>
      <c r="GT389" s="20"/>
      <c r="GU389" s="20"/>
      <c r="GV389" s="20"/>
      <c r="GW389" s="20"/>
      <c r="GX389" s="20"/>
      <c r="GY389" s="20"/>
      <c r="GZ389" s="20"/>
      <c r="HA389" s="20"/>
      <c r="HB389" s="20"/>
      <c r="HC389" s="20"/>
      <c r="HD389" s="20"/>
      <c r="HE389" s="20"/>
      <c r="HF389" s="20"/>
      <c r="HG389" s="20"/>
      <c r="HH389" s="20"/>
      <c r="HI389" s="20"/>
      <c r="HJ389" s="20"/>
      <c r="HK389" s="20"/>
      <c r="HL389" s="20"/>
      <c r="HM389" s="20"/>
      <c r="HN389" s="20"/>
      <c r="HO389" s="20"/>
      <c r="HP389" s="20"/>
      <c r="HQ389" s="20"/>
      <c r="HR389" s="20"/>
      <c r="HS389" s="20"/>
      <c r="HT389" s="20"/>
      <c r="HU389" s="20"/>
      <c r="HV389" s="20"/>
      <c r="HW389" s="20"/>
      <c r="HX389" s="20"/>
      <c r="HY389" s="20"/>
      <c r="HZ389" s="20"/>
      <c r="IA389" s="20"/>
      <c r="IB389" s="20"/>
      <c r="IC389" s="20"/>
      <c r="ID389" s="20"/>
      <c r="IE389" s="20"/>
      <c r="IF389" s="20"/>
      <c r="IG389" s="20"/>
      <c r="IH389" s="20"/>
      <c r="II389" s="20"/>
      <c r="IJ389" s="20"/>
    </row>
    <row r="390" spans="1:244" ht="77.25" customHeight="1" x14ac:dyDescent="0.2">
      <c r="A390" s="15" t="s">
        <v>23</v>
      </c>
      <c r="B390" s="15" t="s">
        <v>413</v>
      </c>
      <c r="C390" s="15" t="s">
        <v>16</v>
      </c>
      <c r="D390" s="15" t="s">
        <v>11</v>
      </c>
      <c r="E390" s="18">
        <f t="shared" si="59"/>
        <v>6</v>
      </c>
      <c r="F390" s="18"/>
      <c r="G390" s="61">
        <v>6</v>
      </c>
      <c r="H390" s="61">
        <f t="shared" si="60"/>
        <v>6</v>
      </c>
      <c r="I390" s="61"/>
      <c r="J390" s="61">
        <v>6</v>
      </c>
    </row>
    <row r="391" spans="1:244" ht="59.25" customHeight="1" x14ac:dyDescent="0.2">
      <c r="A391" s="35" t="s">
        <v>30</v>
      </c>
      <c r="B391" s="15" t="s">
        <v>413</v>
      </c>
      <c r="C391" s="15" t="s">
        <v>19</v>
      </c>
      <c r="D391" s="15" t="s">
        <v>11</v>
      </c>
      <c r="E391" s="18">
        <f t="shared" si="59"/>
        <v>309</v>
      </c>
      <c r="F391" s="18"/>
      <c r="G391" s="61">
        <v>309</v>
      </c>
      <c r="H391" s="61">
        <f t="shared" si="60"/>
        <v>322</v>
      </c>
      <c r="I391" s="61"/>
      <c r="J391" s="61">
        <v>322</v>
      </c>
    </row>
    <row r="392" spans="1:244" ht="135.6" customHeight="1" x14ac:dyDescent="0.2">
      <c r="A392" s="11" t="s">
        <v>414</v>
      </c>
      <c r="B392" s="11" t="s">
        <v>415</v>
      </c>
      <c r="C392" s="15"/>
      <c r="D392" s="15"/>
      <c r="E392" s="16">
        <f t="shared" si="59"/>
        <v>3994</v>
      </c>
      <c r="F392" s="27">
        <f>F393</f>
        <v>0</v>
      </c>
      <c r="G392" s="28">
        <f>G393</f>
        <v>3994</v>
      </c>
      <c r="H392" s="16">
        <f t="shared" si="60"/>
        <v>4155</v>
      </c>
      <c r="I392" s="27">
        <f>I393</f>
        <v>0</v>
      </c>
      <c r="J392" s="28">
        <f>J393</f>
        <v>4155</v>
      </c>
      <c r="K392" s="20"/>
      <c r="L392" s="20"/>
      <c r="M392" s="20"/>
      <c r="N392" s="20"/>
      <c r="O392" s="20"/>
      <c r="P392" s="20"/>
      <c r="Q392" s="20"/>
      <c r="R392" s="20"/>
      <c r="S392" s="20"/>
      <c r="T392" s="20"/>
      <c r="U392" s="20"/>
      <c r="V392" s="20"/>
      <c r="W392" s="20"/>
      <c r="X392" s="20"/>
      <c r="Y392" s="20"/>
      <c r="Z392" s="20"/>
      <c r="AA392" s="20"/>
      <c r="AB392" s="20"/>
      <c r="AC392" s="20"/>
      <c r="AD392" s="20"/>
      <c r="AE392" s="20"/>
      <c r="AF392" s="20"/>
      <c r="AG392" s="20"/>
      <c r="AH392" s="20"/>
      <c r="AI392" s="20"/>
      <c r="AJ392" s="20"/>
      <c r="AK392" s="20"/>
      <c r="AL392" s="20"/>
      <c r="AM392" s="20"/>
      <c r="AN392" s="20"/>
      <c r="AO392" s="20"/>
      <c r="AP392" s="20"/>
      <c r="AQ392" s="20"/>
      <c r="AR392" s="20"/>
      <c r="AS392" s="20"/>
      <c r="AT392" s="20"/>
      <c r="AU392" s="20"/>
      <c r="AV392" s="20"/>
      <c r="AW392" s="20"/>
      <c r="AX392" s="20"/>
      <c r="AY392" s="20"/>
      <c r="AZ392" s="20"/>
      <c r="BA392" s="20"/>
      <c r="BB392" s="20"/>
      <c r="BC392" s="20"/>
      <c r="BD392" s="20"/>
      <c r="BE392" s="20"/>
      <c r="BF392" s="20"/>
      <c r="BG392" s="20"/>
      <c r="BH392" s="20"/>
      <c r="BI392" s="20"/>
      <c r="BJ392" s="20"/>
      <c r="BK392" s="20"/>
      <c r="BL392" s="20"/>
      <c r="BM392" s="20"/>
      <c r="BN392" s="20"/>
      <c r="BO392" s="20"/>
      <c r="BP392" s="20"/>
      <c r="BQ392" s="20"/>
      <c r="BR392" s="20"/>
      <c r="BS392" s="20"/>
      <c r="BT392" s="20"/>
      <c r="BU392" s="20"/>
      <c r="BV392" s="20"/>
      <c r="BW392" s="20"/>
      <c r="BX392" s="20"/>
      <c r="BY392" s="20"/>
      <c r="BZ392" s="20"/>
      <c r="CA392" s="20"/>
      <c r="CB392" s="20"/>
      <c r="CC392" s="20"/>
      <c r="CD392" s="20"/>
      <c r="CE392" s="20"/>
      <c r="CF392" s="20"/>
      <c r="CG392" s="20"/>
      <c r="CH392" s="20"/>
      <c r="CI392" s="20"/>
      <c r="CJ392" s="20"/>
      <c r="CK392" s="20"/>
      <c r="CL392" s="20"/>
      <c r="CM392" s="20"/>
      <c r="CN392" s="20"/>
      <c r="CO392" s="20"/>
      <c r="CP392" s="20"/>
      <c r="CQ392" s="20"/>
      <c r="CR392" s="20"/>
      <c r="CS392" s="20"/>
      <c r="CT392" s="20"/>
      <c r="CU392" s="20"/>
      <c r="CV392" s="20"/>
      <c r="CW392" s="20"/>
      <c r="CX392" s="20"/>
      <c r="CY392" s="20"/>
      <c r="CZ392" s="20"/>
      <c r="DA392" s="20"/>
      <c r="DB392" s="20"/>
      <c r="DC392" s="20"/>
      <c r="DD392" s="20"/>
      <c r="DE392" s="20"/>
      <c r="DF392" s="20"/>
      <c r="DG392" s="20"/>
      <c r="DH392" s="20"/>
      <c r="DI392" s="20"/>
      <c r="DJ392" s="20"/>
      <c r="DK392" s="20"/>
      <c r="DL392" s="20"/>
      <c r="DM392" s="20"/>
      <c r="DN392" s="20"/>
      <c r="DO392" s="20"/>
      <c r="DP392" s="20"/>
      <c r="DQ392" s="20"/>
      <c r="DR392" s="20"/>
      <c r="DS392" s="20"/>
      <c r="DT392" s="20"/>
      <c r="DU392" s="20"/>
      <c r="DV392" s="20"/>
      <c r="DW392" s="20"/>
      <c r="DX392" s="20"/>
      <c r="DY392" s="20"/>
      <c r="DZ392" s="20"/>
      <c r="EA392" s="20"/>
      <c r="EB392" s="20"/>
      <c r="EC392" s="20"/>
      <c r="ED392" s="20"/>
      <c r="EE392" s="20"/>
      <c r="EF392" s="20"/>
      <c r="EG392" s="20"/>
      <c r="EH392" s="20"/>
      <c r="EI392" s="20"/>
      <c r="EJ392" s="20"/>
      <c r="EK392" s="20"/>
      <c r="EL392" s="20"/>
      <c r="EM392" s="20"/>
      <c r="EN392" s="20"/>
      <c r="EO392" s="20"/>
      <c r="EP392" s="20"/>
      <c r="EQ392" s="20"/>
      <c r="ER392" s="20"/>
      <c r="ES392" s="20"/>
      <c r="ET392" s="20"/>
      <c r="EU392" s="20"/>
      <c r="EV392" s="20"/>
      <c r="EW392" s="20"/>
      <c r="EX392" s="20"/>
      <c r="EY392" s="20"/>
      <c r="EZ392" s="20"/>
      <c r="FA392" s="20"/>
      <c r="FB392" s="20"/>
      <c r="FC392" s="20"/>
      <c r="FD392" s="20"/>
      <c r="FE392" s="20"/>
      <c r="FF392" s="20"/>
      <c r="FG392" s="20"/>
      <c r="FH392" s="20"/>
      <c r="FI392" s="20"/>
      <c r="FJ392" s="20"/>
      <c r="FK392" s="20"/>
      <c r="FL392" s="20"/>
      <c r="FM392" s="20"/>
      <c r="FN392" s="20"/>
      <c r="FO392" s="20"/>
      <c r="FP392" s="20"/>
      <c r="FQ392" s="20"/>
      <c r="FR392" s="20"/>
      <c r="FS392" s="20"/>
      <c r="FT392" s="20"/>
      <c r="FU392" s="20"/>
      <c r="FV392" s="20"/>
      <c r="FW392" s="20"/>
      <c r="FX392" s="20"/>
      <c r="FY392" s="20"/>
      <c r="FZ392" s="20"/>
      <c r="GA392" s="20"/>
      <c r="GB392" s="20"/>
      <c r="GC392" s="20"/>
      <c r="GD392" s="20"/>
      <c r="GE392" s="20"/>
      <c r="GF392" s="20"/>
      <c r="GG392" s="20"/>
      <c r="GH392" s="20"/>
      <c r="GI392" s="20"/>
      <c r="GJ392" s="20"/>
      <c r="GK392" s="20"/>
      <c r="GL392" s="20"/>
      <c r="GM392" s="20"/>
      <c r="GN392" s="20"/>
      <c r="GO392" s="20"/>
      <c r="GP392" s="20"/>
      <c r="GQ392" s="20"/>
      <c r="GR392" s="20"/>
      <c r="GS392" s="20"/>
      <c r="GT392" s="20"/>
      <c r="GU392" s="20"/>
      <c r="GV392" s="20"/>
      <c r="GW392" s="20"/>
      <c r="GX392" s="20"/>
      <c r="GY392" s="20"/>
      <c r="GZ392" s="20"/>
      <c r="HA392" s="20"/>
      <c r="HB392" s="20"/>
      <c r="HC392" s="20"/>
      <c r="HD392" s="20"/>
      <c r="HE392" s="20"/>
      <c r="HF392" s="20"/>
      <c r="HG392" s="20"/>
      <c r="HH392" s="20"/>
      <c r="HI392" s="20"/>
      <c r="HJ392" s="20"/>
      <c r="HK392" s="20"/>
      <c r="HL392" s="20"/>
      <c r="HM392" s="20"/>
      <c r="HN392" s="20"/>
      <c r="HO392" s="20"/>
      <c r="HP392" s="20"/>
      <c r="HQ392" s="20"/>
      <c r="HR392" s="20"/>
      <c r="HS392" s="20"/>
      <c r="HT392" s="20"/>
      <c r="HU392" s="20"/>
      <c r="HV392" s="20"/>
      <c r="HW392" s="20"/>
      <c r="HX392" s="20"/>
      <c r="HY392" s="20"/>
      <c r="HZ392" s="20"/>
      <c r="IA392" s="20"/>
      <c r="IB392" s="20"/>
      <c r="IC392" s="20"/>
      <c r="ID392" s="20"/>
      <c r="IE392" s="20"/>
      <c r="IF392" s="20"/>
      <c r="IG392" s="20"/>
      <c r="IH392" s="20"/>
      <c r="II392" s="20"/>
      <c r="IJ392" s="20"/>
    </row>
    <row r="393" spans="1:244" ht="71.25" customHeight="1" x14ac:dyDescent="0.2">
      <c r="A393" s="35" t="s">
        <v>416</v>
      </c>
      <c r="B393" s="15" t="s">
        <v>417</v>
      </c>
      <c r="C393" s="15"/>
      <c r="D393" s="15"/>
      <c r="E393" s="18">
        <f t="shared" si="59"/>
        <v>3994</v>
      </c>
      <c r="F393" s="19">
        <f>F394+F395</f>
        <v>0</v>
      </c>
      <c r="G393" s="18">
        <f>G394+G395</f>
        <v>3994</v>
      </c>
      <c r="H393" s="18">
        <f t="shared" si="60"/>
        <v>4155</v>
      </c>
      <c r="I393" s="19">
        <f>I394+I395</f>
        <v>0</v>
      </c>
      <c r="J393" s="18">
        <f>J394+J395</f>
        <v>4155</v>
      </c>
    </row>
    <row r="394" spans="1:244" s="20" customFormat="1" ht="68.25" customHeight="1" x14ac:dyDescent="0.2">
      <c r="A394" s="15" t="s">
        <v>23</v>
      </c>
      <c r="B394" s="15" t="s">
        <v>417</v>
      </c>
      <c r="C394" s="15" t="s">
        <v>16</v>
      </c>
      <c r="D394" s="15" t="s">
        <v>11</v>
      </c>
      <c r="E394" s="18">
        <f t="shared" si="59"/>
        <v>45</v>
      </c>
      <c r="F394" s="18"/>
      <c r="G394" s="61">
        <v>45</v>
      </c>
      <c r="H394" s="61">
        <f t="shared" si="60"/>
        <v>47</v>
      </c>
      <c r="I394" s="61"/>
      <c r="J394" s="61">
        <v>47</v>
      </c>
      <c r="K394" s="13"/>
      <c r="L394" s="13"/>
      <c r="M394" s="13"/>
      <c r="N394" s="13"/>
      <c r="O394" s="13"/>
      <c r="P394" s="13"/>
      <c r="Q394" s="13"/>
      <c r="R394" s="13"/>
      <c r="S394" s="13"/>
      <c r="T394" s="13"/>
      <c r="U394" s="13"/>
      <c r="V394" s="13"/>
      <c r="W394" s="13"/>
      <c r="X394" s="13"/>
      <c r="Y394" s="13"/>
      <c r="Z394" s="13"/>
      <c r="AA394" s="13"/>
      <c r="AB394" s="13"/>
      <c r="AC394" s="13"/>
      <c r="AD394" s="13"/>
      <c r="AE394" s="13"/>
      <c r="AF394" s="13"/>
      <c r="AG394" s="13"/>
      <c r="AH394" s="13"/>
      <c r="AI394" s="13"/>
      <c r="AJ394" s="13"/>
      <c r="AK394" s="13"/>
      <c r="AL394" s="13"/>
      <c r="AM394" s="13"/>
      <c r="AN394" s="13"/>
      <c r="AO394" s="13"/>
      <c r="AP394" s="13"/>
      <c r="AQ394" s="13"/>
      <c r="AR394" s="13"/>
      <c r="AS394" s="13"/>
      <c r="AT394" s="13"/>
      <c r="AU394" s="13"/>
      <c r="AV394" s="13"/>
      <c r="AW394" s="13"/>
      <c r="AX394" s="13"/>
      <c r="AY394" s="13"/>
      <c r="AZ394" s="13"/>
      <c r="BA394" s="13"/>
      <c r="BB394" s="13"/>
      <c r="BC394" s="13"/>
      <c r="BD394" s="13"/>
      <c r="BE394" s="13"/>
      <c r="BF394" s="13"/>
      <c r="BG394" s="13"/>
      <c r="BH394" s="13"/>
      <c r="BI394" s="13"/>
      <c r="BJ394" s="13"/>
      <c r="BK394" s="13"/>
      <c r="BL394" s="13"/>
      <c r="BM394" s="13"/>
      <c r="BN394" s="13"/>
      <c r="BO394" s="13"/>
      <c r="BP394" s="13"/>
      <c r="BQ394" s="13"/>
      <c r="BR394" s="13"/>
      <c r="BS394" s="13"/>
      <c r="BT394" s="13"/>
      <c r="BU394" s="13"/>
      <c r="BV394" s="13"/>
      <c r="BW394" s="13"/>
      <c r="BX394" s="13"/>
      <c r="BY394" s="13"/>
      <c r="BZ394" s="13"/>
      <c r="CA394" s="13"/>
      <c r="CB394" s="13"/>
      <c r="CC394" s="13"/>
      <c r="CD394" s="13"/>
      <c r="CE394" s="13"/>
      <c r="CF394" s="13"/>
      <c r="CG394" s="13"/>
      <c r="CH394" s="13"/>
      <c r="CI394" s="13"/>
      <c r="CJ394" s="13"/>
      <c r="CK394" s="13"/>
      <c r="CL394" s="13"/>
      <c r="CM394" s="13"/>
      <c r="CN394" s="13"/>
      <c r="CO394" s="13"/>
      <c r="CP394" s="13"/>
      <c r="CQ394" s="13"/>
      <c r="CR394" s="13"/>
      <c r="CS394" s="13"/>
      <c r="CT394" s="13"/>
      <c r="CU394" s="13"/>
      <c r="CV394" s="13"/>
      <c r="CW394" s="13"/>
      <c r="CX394" s="13"/>
      <c r="CY394" s="13"/>
      <c r="CZ394" s="13"/>
      <c r="DA394" s="13"/>
      <c r="DB394" s="13"/>
      <c r="DC394" s="13"/>
      <c r="DD394" s="13"/>
      <c r="DE394" s="13"/>
      <c r="DF394" s="13"/>
      <c r="DG394" s="13"/>
      <c r="DH394" s="13"/>
      <c r="DI394" s="13"/>
      <c r="DJ394" s="13"/>
      <c r="DK394" s="13"/>
      <c r="DL394" s="13"/>
      <c r="DM394" s="13"/>
      <c r="DN394" s="13"/>
      <c r="DO394" s="13"/>
      <c r="DP394" s="13"/>
      <c r="DQ394" s="13"/>
      <c r="DR394" s="13"/>
      <c r="DS394" s="13"/>
      <c r="DT394" s="13"/>
      <c r="DU394" s="13"/>
      <c r="DV394" s="13"/>
      <c r="DW394" s="13"/>
      <c r="DX394" s="13"/>
      <c r="DY394" s="13"/>
      <c r="DZ394" s="13"/>
      <c r="EA394" s="13"/>
      <c r="EB394" s="13"/>
      <c r="EC394" s="13"/>
      <c r="ED394" s="13"/>
      <c r="EE394" s="13"/>
      <c r="EF394" s="13"/>
      <c r="EG394" s="13"/>
      <c r="EH394" s="13"/>
      <c r="EI394" s="13"/>
      <c r="EJ394" s="13"/>
      <c r="EK394" s="13"/>
      <c r="EL394" s="13"/>
      <c r="EM394" s="13"/>
      <c r="EN394" s="13"/>
      <c r="EO394" s="13"/>
      <c r="EP394" s="13"/>
      <c r="EQ394" s="13"/>
      <c r="ER394" s="13"/>
      <c r="ES394" s="13"/>
      <c r="ET394" s="13"/>
      <c r="EU394" s="13"/>
      <c r="EV394" s="13"/>
      <c r="EW394" s="13"/>
      <c r="EX394" s="13"/>
      <c r="EY394" s="13"/>
      <c r="EZ394" s="13"/>
      <c r="FA394" s="13"/>
      <c r="FB394" s="13"/>
      <c r="FC394" s="13"/>
      <c r="FD394" s="13"/>
      <c r="FE394" s="13"/>
      <c r="FF394" s="13"/>
      <c r="FG394" s="13"/>
      <c r="FH394" s="13"/>
      <c r="FI394" s="13"/>
      <c r="FJ394" s="13"/>
      <c r="FK394" s="13"/>
      <c r="FL394" s="13"/>
      <c r="FM394" s="13"/>
      <c r="FN394" s="13"/>
      <c r="FO394" s="13"/>
      <c r="FP394" s="13"/>
      <c r="FQ394" s="13"/>
      <c r="FR394" s="13"/>
      <c r="FS394" s="13"/>
      <c r="FT394" s="13"/>
      <c r="FU394" s="13"/>
      <c r="FV394" s="13"/>
      <c r="FW394" s="13"/>
      <c r="FX394" s="13"/>
      <c r="FY394" s="13"/>
      <c r="FZ394" s="13"/>
      <c r="GA394" s="13"/>
      <c r="GB394" s="13"/>
      <c r="GC394" s="13"/>
      <c r="GD394" s="13"/>
      <c r="GE394" s="13"/>
      <c r="GF394" s="13"/>
      <c r="GG394" s="13"/>
      <c r="GH394" s="13"/>
      <c r="GI394" s="13"/>
      <c r="GJ394" s="13"/>
      <c r="GK394" s="13"/>
      <c r="GL394" s="13"/>
      <c r="GM394" s="13"/>
      <c r="GN394" s="13"/>
      <c r="GO394" s="13"/>
      <c r="GP394" s="13"/>
      <c r="GQ394" s="13"/>
      <c r="GR394" s="13"/>
      <c r="GS394" s="13"/>
      <c r="GT394" s="13"/>
      <c r="GU394" s="13"/>
      <c r="GV394" s="13"/>
      <c r="GW394" s="13"/>
      <c r="GX394" s="13"/>
      <c r="GY394" s="13"/>
      <c r="GZ394" s="13"/>
      <c r="HA394" s="13"/>
      <c r="HB394" s="13"/>
      <c r="HC394" s="13"/>
      <c r="HD394" s="13"/>
      <c r="HE394" s="13"/>
      <c r="HF394" s="13"/>
      <c r="HG394" s="13"/>
      <c r="HH394" s="13"/>
      <c r="HI394" s="13"/>
      <c r="HJ394" s="13"/>
      <c r="HK394" s="13"/>
      <c r="HL394" s="13"/>
      <c r="HM394" s="13"/>
      <c r="HN394" s="13"/>
      <c r="HO394" s="13"/>
      <c r="HP394" s="13"/>
      <c r="HQ394" s="13"/>
      <c r="HR394" s="13"/>
      <c r="HS394" s="13"/>
      <c r="HT394" s="13"/>
      <c r="HU394" s="13"/>
      <c r="HV394" s="13"/>
      <c r="HW394" s="13"/>
      <c r="HX394" s="13"/>
      <c r="HY394" s="13"/>
      <c r="HZ394" s="13"/>
      <c r="IA394" s="13"/>
      <c r="IB394" s="13"/>
      <c r="IC394" s="13"/>
      <c r="ID394" s="13"/>
      <c r="IE394" s="13"/>
      <c r="IF394" s="13"/>
      <c r="IG394" s="13"/>
      <c r="IH394" s="13"/>
      <c r="II394" s="13"/>
      <c r="IJ394" s="13"/>
    </row>
    <row r="395" spans="1:244" s="20" customFormat="1" ht="57" customHeight="1" x14ac:dyDescent="0.2">
      <c r="A395" s="35" t="s">
        <v>30</v>
      </c>
      <c r="B395" s="15" t="s">
        <v>417</v>
      </c>
      <c r="C395" s="15" t="s">
        <v>19</v>
      </c>
      <c r="D395" s="15" t="s">
        <v>11</v>
      </c>
      <c r="E395" s="18">
        <f t="shared" si="59"/>
        <v>3949</v>
      </c>
      <c r="F395" s="18"/>
      <c r="G395" s="61">
        <v>3949</v>
      </c>
      <c r="H395" s="61">
        <f t="shared" si="60"/>
        <v>4108</v>
      </c>
      <c r="I395" s="61"/>
      <c r="J395" s="61">
        <v>4108</v>
      </c>
      <c r="K395" s="13"/>
      <c r="L395" s="13"/>
      <c r="M395" s="13"/>
      <c r="N395" s="13"/>
      <c r="O395" s="13"/>
      <c r="P395" s="13"/>
      <c r="Q395" s="13"/>
      <c r="R395" s="13"/>
      <c r="S395" s="13"/>
      <c r="T395" s="13"/>
      <c r="U395" s="13"/>
      <c r="V395" s="13"/>
      <c r="W395" s="13"/>
      <c r="X395" s="13"/>
      <c r="Y395" s="13"/>
      <c r="Z395" s="13"/>
      <c r="AA395" s="13"/>
      <c r="AB395" s="13"/>
      <c r="AC395" s="13"/>
      <c r="AD395" s="13"/>
      <c r="AE395" s="13"/>
      <c r="AF395" s="13"/>
      <c r="AG395" s="13"/>
      <c r="AH395" s="13"/>
      <c r="AI395" s="13"/>
      <c r="AJ395" s="13"/>
      <c r="AK395" s="13"/>
      <c r="AL395" s="13"/>
      <c r="AM395" s="13"/>
      <c r="AN395" s="13"/>
      <c r="AO395" s="13"/>
      <c r="AP395" s="13"/>
      <c r="AQ395" s="13"/>
      <c r="AR395" s="13"/>
      <c r="AS395" s="13"/>
      <c r="AT395" s="13"/>
      <c r="AU395" s="13"/>
      <c r="AV395" s="13"/>
      <c r="AW395" s="13"/>
      <c r="AX395" s="13"/>
      <c r="AY395" s="13"/>
      <c r="AZ395" s="13"/>
      <c r="BA395" s="13"/>
      <c r="BB395" s="13"/>
      <c r="BC395" s="13"/>
      <c r="BD395" s="13"/>
      <c r="BE395" s="13"/>
      <c r="BF395" s="13"/>
      <c r="BG395" s="13"/>
      <c r="BH395" s="13"/>
      <c r="BI395" s="13"/>
      <c r="BJ395" s="13"/>
      <c r="BK395" s="13"/>
      <c r="BL395" s="13"/>
      <c r="BM395" s="13"/>
      <c r="BN395" s="13"/>
      <c r="BO395" s="13"/>
      <c r="BP395" s="13"/>
      <c r="BQ395" s="13"/>
      <c r="BR395" s="13"/>
      <c r="BS395" s="13"/>
      <c r="BT395" s="13"/>
      <c r="BU395" s="13"/>
      <c r="BV395" s="13"/>
      <c r="BW395" s="13"/>
      <c r="BX395" s="13"/>
      <c r="BY395" s="13"/>
      <c r="BZ395" s="13"/>
      <c r="CA395" s="13"/>
      <c r="CB395" s="13"/>
      <c r="CC395" s="13"/>
      <c r="CD395" s="13"/>
      <c r="CE395" s="13"/>
      <c r="CF395" s="13"/>
      <c r="CG395" s="13"/>
      <c r="CH395" s="13"/>
      <c r="CI395" s="13"/>
      <c r="CJ395" s="13"/>
      <c r="CK395" s="13"/>
      <c r="CL395" s="13"/>
      <c r="CM395" s="13"/>
      <c r="CN395" s="13"/>
      <c r="CO395" s="13"/>
      <c r="CP395" s="13"/>
      <c r="CQ395" s="13"/>
      <c r="CR395" s="13"/>
      <c r="CS395" s="13"/>
      <c r="CT395" s="13"/>
      <c r="CU395" s="13"/>
      <c r="CV395" s="13"/>
      <c r="CW395" s="13"/>
      <c r="CX395" s="13"/>
      <c r="CY395" s="13"/>
      <c r="CZ395" s="13"/>
      <c r="DA395" s="13"/>
      <c r="DB395" s="13"/>
      <c r="DC395" s="13"/>
      <c r="DD395" s="13"/>
      <c r="DE395" s="13"/>
      <c r="DF395" s="13"/>
      <c r="DG395" s="13"/>
      <c r="DH395" s="13"/>
      <c r="DI395" s="13"/>
      <c r="DJ395" s="13"/>
      <c r="DK395" s="13"/>
      <c r="DL395" s="13"/>
      <c r="DM395" s="13"/>
      <c r="DN395" s="13"/>
      <c r="DO395" s="13"/>
      <c r="DP395" s="13"/>
      <c r="DQ395" s="13"/>
      <c r="DR395" s="13"/>
      <c r="DS395" s="13"/>
      <c r="DT395" s="13"/>
      <c r="DU395" s="13"/>
      <c r="DV395" s="13"/>
      <c r="DW395" s="13"/>
      <c r="DX395" s="13"/>
      <c r="DY395" s="13"/>
      <c r="DZ395" s="13"/>
      <c r="EA395" s="13"/>
      <c r="EB395" s="13"/>
      <c r="EC395" s="13"/>
      <c r="ED395" s="13"/>
      <c r="EE395" s="13"/>
      <c r="EF395" s="13"/>
      <c r="EG395" s="13"/>
      <c r="EH395" s="13"/>
      <c r="EI395" s="13"/>
      <c r="EJ395" s="13"/>
      <c r="EK395" s="13"/>
      <c r="EL395" s="13"/>
      <c r="EM395" s="13"/>
      <c r="EN395" s="13"/>
      <c r="EO395" s="13"/>
      <c r="EP395" s="13"/>
      <c r="EQ395" s="13"/>
      <c r="ER395" s="13"/>
      <c r="ES395" s="13"/>
      <c r="ET395" s="13"/>
      <c r="EU395" s="13"/>
      <c r="EV395" s="13"/>
      <c r="EW395" s="13"/>
      <c r="EX395" s="13"/>
      <c r="EY395" s="13"/>
      <c r="EZ395" s="13"/>
      <c r="FA395" s="13"/>
      <c r="FB395" s="13"/>
      <c r="FC395" s="13"/>
      <c r="FD395" s="13"/>
      <c r="FE395" s="13"/>
      <c r="FF395" s="13"/>
      <c r="FG395" s="13"/>
      <c r="FH395" s="13"/>
      <c r="FI395" s="13"/>
      <c r="FJ395" s="13"/>
      <c r="FK395" s="13"/>
      <c r="FL395" s="13"/>
      <c r="FM395" s="13"/>
      <c r="FN395" s="13"/>
      <c r="FO395" s="13"/>
      <c r="FP395" s="13"/>
      <c r="FQ395" s="13"/>
      <c r="FR395" s="13"/>
      <c r="FS395" s="13"/>
      <c r="FT395" s="13"/>
      <c r="FU395" s="13"/>
      <c r="FV395" s="13"/>
      <c r="FW395" s="13"/>
      <c r="FX395" s="13"/>
      <c r="FY395" s="13"/>
      <c r="FZ395" s="13"/>
      <c r="GA395" s="13"/>
      <c r="GB395" s="13"/>
      <c r="GC395" s="13"/>
      <c r="GD395" s="13"/>
      <c r="GE395" s="13"/>
      <c r="GF395" s="13"/>
      <c r="GG395" s="13"/>
      <c r="GH395" s="13"/>
      <c r="GI395" s="13"/>
      <c r="GJ395" s="13"/>
      <c r="GK395" s="13"/>
      <c r="GL395" s="13"/>
      <c r="GM395" s="13"/>
      <c r="GN395" s="13"/>
      <c r="GO395" s="13"/>
      <c r="GP395" s="13"/>
      <c r="GQ395" s="13"/>
      <c r="GR395" s="13"/>
      <c r="GS395" s="13"/>
      <c r="GT395" s="13"/>
      <c r="GU395" s="13"/>
      <c r="GV395" s="13"/>
      <c r="GW395" s="13"/>
      <c r="GX395" s="13"/>
      <c r="GY395" s="13"/>
      <c r="GZ395" s="13"/>
      <c r="HA395" s="13"/>
      <c r="HB395" s="13"/>
      <c r="HC395" s="13"/>
      <c r="HD395" s="13"/>
      <c r="HE395" s="13"/>
      <c r="HF395" s="13"/>
      <c r="HG395" s="13"/>
      <c r="HH395" s="13"/>
      <c r="HI395" s="13"/>
      <c r="HJ395" s="13"/>
      <c r="HK395" s="13"/>
      <c r="HL395" s="13"/>
      <c r="HM395" s="13"/>
      <c r="HN395" s="13"/>
      <c r="HO395" s="13"/>
      <c r="HP395" s="13"/>
      <c r="HQ395" s="13"/>
      <c r="HR395" s="13"/>
      <c r="HS395" s="13"/>
      <c r="HT395" s="13"/>
      <c r="HU395" s="13"/>
      <c r="HV395" s="13"/>
      <c r="HW395" s="13"/>
      <c r="HX395" s="13"/>
      <c r="HY395" s="13"/>
      <c r="HZ395" s="13"/>
      <c r="IA395" s="13"/>
      <c r="IB395" s="13"/>
      <c r="IC395" s="13"/>
      <c r="ID395" s="13"/>
      <c r="IE395" s="13"/>
      <c r="IF395" s="13"/>
      <c r="IG395" s="13"/>
      <c r="IH395" s="13"/>
      <c r="II395" s="13"/>
      <c r="IJ395" s="13"/>
    </row>
    <row r="396" spans="1:244" s="20" customFormat="1" ht="163.15" customHeight="1" x14ac:dyDescent="0.2">
      <c r="A396" s="37" t="s">
        <v>418</v>
      </c>
      <c r="B396" s="11" t="s">
        <v>419</v>
      </c>
      <c r="C396" s="15"/>
      <c r="D396" s="15"/>
      <c r="E396" s="16">
        <f t="shared" si="59"/>
        <v>14</v>
      </c>
      <c r="F396" s="17">
        <f>F397</f>
        <v>0</v>
      </c>
      <c r="G396" s="16">
        <f>G397</f>
        <v>14</v>
      </c>
      <c r="H396" s="16">
        <f t="shared" si="60"/>
        <v>15</v>
      </c>
      <c r="I396" s="17">
        <f>I397</f>
        <v>0</v>
      </c>
      <c r="J396" s="16">
        <f>J397</f>
        <v>15</v>
      </c>
      <c r="K396" s="13"/>
      <c r="L396" s="13"/>
      <c r="M396" s="13"/>
      <c r="N396" s="13"/>
      <c r="O396" s="13"/>
      <c r="P396" s="13"/>
      <c r="Q396" s="13"/>
      <c r="R396" s="13"/>
      <c r="S396" s="13"/>
      <c r="T396" s="13"/>
      <c r="U396" s="13"/>
      <c r="V396" s="13"/>
      <c r="W396" s="13"/>
      <c r="X396" s="13"/>
      <c r="Y396" s="13"/>
      <c r="Z396" s="13"/>
      <c r="AA396" s="13"/>
      <c r="AB396" s="13"/>
      <c r="AC396" s="13"/>
      <c r="AD396" s="13"/>
      <c r="AE396" s="13"/>
      <c r="AF396" s="13"/>
      <c r="AG396" s="13"/>
      <c r="AH396" s="13"/>
      <c r="AI396" s="13"/>
      <c r="AJ396" s="13"/>
      <c r="AK396" s="13"/>
      <c r="AL396" s="13"/>
      <c r="AM396" s="13"/>
      <c r="AN396" s="13"/>
      <c r="AO396" s="13"/>
      <c r="AP396" s="13"/>
      <c r="AQ396" s="13"/>
      <c r="AR396" s="13"/>
      <c r="AS396" s="13"/>
      <c r="AT396" s="13"/>
      <c r="AU396" s="13"/>
      <c r="AV396" s="13"/>
      <c r="AW396" s="13"/>
      <c r="AX396" s="13"/>
      <c r="AY396" s="13"/>
      <c r="AZ396" s="13"/>
      <c r="BA396" s="13"/>
      <c r="BB396" s="13"/>
      <c r="BC396" s="13"/>
      <c r="BD396" s="13"/>
      <c r="BE396" s="13"/>
      <c r="BF396" s="13"/>
      <c r="BG396" s="13"/>
      <c r="BH396" s="13"/>
      <c r="BI396" s="13"/>
      <c r="BJ396" s="13"/>
      <c r="BK396" s="13"/>
      <c r="BL396" s="13"/>
      <c r="BM396" s="13"/>
      <c r="BN396" s="13"/>
      <c r="BO396" s="13"/>
      <c r="BP396" s="13"/>
      <c r="BQ396" s="13"/>
      <c r="BR396" s="13"/>
      <c r="BS396" s="13"/>
      <c r="BT396" s="13"/>
      <c r="BU396" s="13"/>
      <c r="BV396" s="13"/>
      <c r="BW396" s="13"/>
      <c r="BX396" s="13"/>
      <c r="BY396" s="13"/>
      <c r="BZ396" s="13"/>
      <c r="CA396" s="13"/>
      <c r="CB396" s="13"/>
      <c r="CC396" s="13"/>
      <c r="CD396" s="13"/>
      <c r="CE396" s="13"/>
      <c r="CF396" s="13"/>
      <c r="CG396" s="13"/>
      <c r="CH396" s="13"/>
      <c r="CI396" s="13"/>
      <c r="CJ396" s="13"/>
      <c r="CK396" s="13"/>
      <c r="CL396" s="13"/>
      <c r="CM396" s="13"/>
      <c r="CN396" s="13"/>
      <c r="CO396" s="13"/>
      <c r="CP396" s="13"/>
      <c r="CQ396" s="13"/>
      <c r="CR396" s="13"/>
      <c r="CS396" s="13"/>
      <c r="CT396" s="13"/>
      <c r="CU396" s="13"/>
      <c r="CV396" s="13"/>
      <c r="CW396" s="13"/>
      <c r="CX396" s="13"/>
      <c r="CY396" s="13"/>
      <c r="CZ396" s="13"/>
      <c r="DA396" s="13"/>
      <c r="DB396" s="13"/>
      <c r="DC396" s="13"/>
      <c r="DD396" s="13"/>
      <c r="DE396" s="13"/>
      <c r="DF396" s="13"/>
      <c r="DG396" s="13"/>
      <c r="DH396" s="13"/>
      <c r="DI396" s="13"/>
      <c r="DJ396" s="13"/>
      <c r="DK396" s="13"/>
      <c r="DL396" s="13"/>
      <c r="DM396" s="13"/>
      <c r="DN396" s="13"/>
      <c r="DO396" s="13"/>
      <c r="DP396" s="13"/>
      <c r="DQ396" s="13"/>
      <c r="DR396" s="13"/>
      <c r="DS396" s="13"/>
      <c r="DT396" s="13"/>
      <c r="DU396" s="13"/>
      <c r="DV396" s="13"/>
      <c r="DW396" s="13"/>
      <c r="DX396" s="13"/>
      <c r="DY396" s="13"/>
      <c r="DZ396" s="13"/>
      <c r="EA396" s="13"/>
      <c r="EB396" s="13"/>
      <c r="EC396" s="13"/>
      <c r="ED396" s="13"/>
      <c r="EE396" s="13"/>
      <c r="EF396" s="13"/>
      <c r="EG396" s="13"/>
      <c r="EH396" s="13"/>
      <c r="EI396" s="13"/>
      <c r="EJ396" s="13"/>
      <c r="EK396" s="13"/>
      <c r="EL396" s="13"/>
      <c r="EM396" s="13"/>
      <c r="EN396" s="13"/>
      <c r="EO396" s="13"/>
      <c r="EP396" s="13"/>
      <c r="EQ396" s="13"/>
      <c r="ER396" s="13"/>
      <c r="ES396" s="13"/>
      <c r="ET396" s="13"/>
      <c r="EU396" s="13"/>
      <c r="EV396" s="13"/>
      <c r="EW396" s="13"/>
      <c r="EX396" s="13"/>
      <c r="EY396" s="13"/>
      <c r="EZ396" s="13"/>
      <c r="FA396" s="13"/>
      <c r="FB396" s="13"/>
      <c r="FC396" s="13"/>
      <c r="FD396" s="13"/>
      <c r="FE396" s="13"/>
      <c r="FF396" s="13"/>
      <c r="FG396" s="13"/>
      <c r="FH396" s="13"/>
      <c r="FI396" s="13"/>
      <c r="FJ396" s="13"/>
      <c r="FK396" s="13"/>
      <c r="FL396" s="13"/>
      <c r="FM396" s="13"/>
      <c r="FN396" s="13"/>
      <c r="FO396" s="13"/>
      <c r="FP396" s="13"/>
      <c r="FQ396" s="13"/>
      <c r="FR396" s="13"/>
      <c r="FS396" s="13"/>
      <c r="FT396" s="13"/>
      <c r="FU396" s="13"/>
      <c r="FV396" s="13"/>
      <c r="FW396" s="13"/>
      <c r="FX396" s="13"/>
      <c r="FY396" s="13"/>
      <c r="FZ396" s="13"/>
      <c r="GA396" s="13"/>
      <c r="GB396" s="13"/>
      <c r="GC396" s="13"/>
      <c r="GD396" s="13"/>
      <c r="GE396" s="13"/>
      <c r="GF396" s="13"/>
      <c r="GG396" s="13"/>
      <c r="GH396" s="13"/>
      <c r="GI396" s="13"/>
      <c r="GJ396" s="13"/>
      <c r="GK396" s="13"/>
      <c r="GL396" s="13"/>
      <c r="GM396" s="13"/>
      <c r="GN396" s="13"/>
      <c r="GO396" s="13"/>
      <c r="GP396" s="13"/>
      <c r="GQ396" s="13"/>
      <c r="GR396" s="13"/>
      <c r="GS396" s="13"/>
      <c r="GT396" s="13"/>
      <c r="GU396" s="13"/>
      <c r="GV396" s="13"/>
      <c r="GW396" s="13"/>
      <c r="GX396" s="13"/>
      <c r="GY396" s="13"/>
      <c r="GZ396" s="13"/>
      <c r="HA396" s="13"/>
      <c r="HB396" s="13"/>
      <c r="HC396" s="13"/>
      <c r="HD396" s="13"/>
      <c r="HE396" s="13"/>
      <c r="HF396" s="13"/>
      <c r="HG396" s="13"/>
      <c r="HH396" s="13"/>
      <c r="HI396" s="13"/>
      <c r="HJ396" s="13"/>
      <c r="HK396" s="13"/>
      <c r="HL396" s="13"/>
      <c r="HM396" s="13"/>
      <c r="HN396" s="13"/>
      <c r="HO396" s="13"/>
      <c r="HP396" s="13"/>
      <c r="HQ396" s="13"/>
      <c r="HR396" s="13"/>
      <c r="HS396" s="13"/>
      <c r="HT396" s="13"/>
      <c r="HU396" s="13"/>
      <c r="HV396" s="13"/>
      <c r="HW396" s="13"/>
      <c r="HX396" s="13"/>
      <c r="HY396" s="13"/>
      <c r="HZ396" s="13"/>
      <c r="IA396" s="13"/>
      <c r="IB396" s="13"/>
      <c r="IC396" s="13"/>
      <c r="ID396" s="13"/>
      <c r="IE396" s="13"/>
      <c r="IF396" s="13"/>
      <c r="IG396" s="13"/>
      <c r="IH396" s="13"/>
      <c r="II396" s="13"/>
      <c r="IJ396" s="13"/>
    </row>
    <row r="397" spans="1:244" s="20" customFormat="1" ht="91.9" customHeight="1" x14ac:dyDescent="0.2">
      <c r="A397" s="36" t="s">
        <v>833</v>
      </c>
      <c r="B397" s="15" t="s">
        <v>420</v>
      </c>
      <c r="C397" s="15"/>
      <c r="D397" s="15"/>
      <c r="E397" s="18">
        <f t="shared" si="59"/>
        <v>14</v>
      </c>
      <c r="F397" s="19">
        <f>F398+F399</f>
        <v>0</v>
      </c>
      <c r="G397" s="18">
        <f>G398+G399</f>
        <v>14</v>
      </c>
      <c r="H397" s="18">
        <f t="shared" si="60"/>
        <v>15</v>
      </c>
      <c r="I397" s="19">
        <f>I398+I399</f>
        <v>0</v>
      </c>
      <c r="J397" s="18">
        <f>J398+J399</f>
        <v>15</v>
      </c>
      <c r="K397" s="13"/>
      <c r="L397" s="13"/>
      <c r="M397" s="13"/>
      <c r="N397" s="13"/>
      <c r="O397" s="13"/>
      <c r="P397" s="13"/>
      <c r="Q397" s="13"/>
      <c r="R397" s="13"/>
      <c r="S397" s="13"/>
      <c r="T397" s="13"/>
      <c r="U397" s="13"/>
      <c r="V397" s="13"/>
      <c r="W397" s="13"/>
      <c r="X397" s="13"/>
      <c r="Y397" s="13"/>
      <c r="Z397" s="13"/>
      <c r="AA397" s="13"/>
      <c r="AB397" s="13"/>
      <c r="AC397" s="13"/>
      <c r="AD397" s="13"/>
      <c r="AE397" s="13"/>
      <c r="AF397" s="13"/>
      <c r="AG397" s="13"/>
      <c r="AH397" s="13"/>
      <c r="AI397" s="13"/>
      <c r="AJ397" s="13"/>
      <c r="AK397" s="13"/>
      <c r="AL397" s="13"/>
      <c r="AM397" s="13"/>
      <c r="AN397" s="13"/>
      <c r="AO397" s="13"/>
      <c r="AP397" s="13"/>
      <c r="AQ397" s="13"/>
      <c r="AR397" s="13"/>
      <c r="AS397" s="13"/>
      <c r="AT397" s="13"/>
      <c r="AU397" s="13"/>
      <c r="AV397" s="13"/>
      <c r="AW397" s="13"/>
      <c r="AX397" s="13"/>
      <c r="AY397" s="13"/>
      <c r="AZ397" s="13"/>
      <c r="BA397" s="13"/>
      <c r="BB397" s="13"/>
      <c r="BC397" s="13"/>
      <c r="BD397" s="13"/>
      <c r="BE397" s="13"/>
      <c r="BF397" s="13"/>
      <c r="BG397" s="13"/>
      <c r="BH397" s="13"/>
      <c r="BI397" s="13"/>
      <c r="BJ397" s="13"/>
      <c r="BK397" s="13"/>
      <c r="BL397" s="13"/>
      <c r="BM397" s="13"/>
      <c r="BN397" s="13"/>
      <c r="BO397" s="13"/>
      <c r="BP397" s="13"/>
      <c r="BQ397" s="13"/>
      <c r="BR397" s="13"/>
      <c r="BS397" s="13"/>
      <c r="BT397" s="13"/>
      <c r="BU397" s="13"/>
      <c r="BV397" s="13"/>
      <c r="BW397" s="13"/>
      <c r="BX397" s="13"/>
      <c r="BY397" s="13"/>
      <c r="BZ397" s="13"/>
      <c r="CA397" s="13"/>
      <c r="CB397" s="13"/>
      <c r="CC397" s="13"/>
      <c r="CD397" s="13"/>
      <c r="CE397" s="13"/>
      <c r="CF397" s="13"/>
      <c r="CG397" s="13"/>
      <c r="CH397" s="13"/>
      <c r="CI397" s="13"/>
      <c r="CJ397" s="13"/>
      <c r="CK397" s="13"/>
      <c r="CL397" s="13"/>
      <c r="CM397" s="13"/>
      <c r="CN397" s="13"/>
      <c r="CO397" s="13"/>
      <c r="CP397" s="13"/>
      <c r="CQ397" s="13"/>
      <c r="CR397" s="13"/>
      <c r="CS397" s="13"/>
      <c r="CT397" s="13"/>
      <c r="CU397" s="13"/>
      <c r="CV397" s="13"/>
      <c r="CW397" s="13"/>
      <c r="CX397" s="13"/>
      <c r="CY397" s="13"/>
      <c r="CZ397" s="13"/>
      <c r="DA397" s="13"/>
      <c r="DB397" s="13"/>
      <c r="DC397" s="13"/>
      <c r="DD397" s="13"/>
      <c r="DE397" s="13"/>
      <c r="DF397" s="13"/>
      <c r="DG397" s="13"/>
      <c r="DH397" s="13"/>
      <c r="DI397" s="13"/>
      <c r="DJ397" s="13"/>
      <c r="DK397" s="13"/>
      <c r="DL397" s="13"/>
      <c r="DM397" s="13"/>
      <c r="DN397" s="13"/>
      <c r="DO397" s="13"/>
      <c r="DP397" s="13"/>
      <c r="DQ397" s="13"/>
      <c r="DR397" s="13"/>
      <c r="DS397" s="13"/>
      <c r="DT397" s="13"/>
      <c r="DU397" s="13"/>
      <c r="DV397" s="13"/>
      <c r="DW397" s="13"/>
      <c r="DX397" s="13"/>
      <c r="DY397" s="13"/>
      <c r="DZ397" s="13"/>
      <c r="EA397" s="13"/>
      <c r="EB397" s="13"/>
      <c r="EC397" s="13"/>
      <c r="ED397" s="13"/>
      <c r="EE397" s="13"/>
      <c r="EF397" s="13"/>
      <c r="EG397" s="13"/>
      <c r="EH397" s="13"/>
      <c r="EI397" s="13"/>
      <c r="EJ397" s="13"/>
      <c r="EK397" s="13"/>
      <c r="EL397" s="13"/>
      <c r="EM397" s="13"/>
      <c r="EN397" s="13"/>
      <c r="EO397" s="13"/>
      <c r="EP397" s="13"/>
      <c r="EQ397" s="13"/>
      <c r="ER397" s="13"/>
      <c r="ES397" s="13"/>
      <c r="ET397" s="13"/>
      <c r="EU397" s="13"/>
      <c r="EV397" s="13"/>
      <c r="EW397" s="13"/>
      <c r="EX397" s="13"/>
      <c r="EY397" s="13"/>
      <c r="EZ397" s="13"/>
      <c r="FA397" s="13"/>
      <c r="FB397" s="13"/>
      <c r="FC397" s="13"/>
      <c r="FD397" s="13"/>
      <c r="FE397" s="13"/>
      <c r="FF397" s="13"/>
      <c r="FG397" s="13"/>
      <c r="FH397" s="13"/>
      <c r="FI397" s="13"/>
      <c r="FJ397" s="13"/>
      <c r="FK397" s="13"/>
      <c r="FL397" s="13"/>
      <c r="FM397" s="13"/>
      <c r="FN397" s="13"/>
      <c r="FO397" s="13"/>
      <c r="FP397" s="13"/>
      <c r="FQ397" s="13"/>
      <c r="FR397" s="13"/>
      <c r="FS397" s="13"/>
      <c r="FT397" s="13"/>
      <c r="FU397" s="13"/>
      <c r="FV397" s="13"/>
      <c r="FW397" s="13"/>
      <c r="FX397" s="13"/>
      <c r="FY397" s="13"/>
      <c r="FZ397" s="13"/>
      <c r="GA397" s="13"/>
      <c r="GB397" s="13"/>
      <c r="GC397" s="13"/>
      <c r="GD397" s="13"/>
      <c r="GE397" s="13"/>
      <c r="GF397" s="13"/>
      <c r="GG397" s="13"/>
      <c r="GH397" s="13"/>
      <c r="GI397" s="13"/>
      <c r="GJ397" s="13"/>
      <c r="GK397" s="13"/>
      <c r="GL397" s="13"/>
      <c r="GM397" s="13"/>
      <c r="GN397" s="13"/>
      <c r="GO397" s="13"/>
      <c r="GP397" s="13"/>
      <c r="GQ397" s="13"/>
      <c r="GR397" s="13"/>
      <c r="GS397" s="13"/>
      <c r="GT397" s="13"/>
      <c r="GU397" s="13"/>
      <c r="GV397" s="13"/>
      <c r="GW397" s="13"/>
      <c r="GX397" s="13"/>
      <c r="GY397" s="13"/>
      <c r="GZ397" s="13"/>
      <c r="HA397" s="13"/>
      <c r="HB397" s="13"/>
      <c r="HC397" s="13"/>
      <c r="HD397" s="13"/>
      <c r="HE397" s="13"/>
      <c r="HF397" s="13"/>
      <c r="HG397" s="13"/>
      <c r="HH397" s="13"/>
      <c r="HI397" s="13"/>
      <c r="HJ397" s="13"/>
      <c r="HK397" s="13"/>
      <c r="HL397" s="13"/>
      <c r="HM397" s="13"/>
      <c r="HN397" s="13"/>
      <c r="HO397" s="13"/>
      <c r="HP397" s="13"/>
      <c r="HQ397" s="13"/>
      <c r="HR397" s="13"/>
      <c r="HS397" s="13"/>
      <c r="HT397" s="13"/>
      <c r="HU397" s="13"/>
      <c r="HV397" s="13"/>
      <c r="HW397" s="13"/>
      <c r="HX397" s="13"/>
      <c r="HY397" s="13"/>
      <c r="HZ397" s="13"/>
      <c r="IA397" s="13"/>
      <c r="IB397" s="13"/>
      <c r="IC397" s="13"/>
      <c r="ID397" s="13"/>
      <c r="IE397" s="13"/>
      <c r="IF397" s="13"/>
      <c r="IG397" s="13"/>
      <c r="IH397" s="13"/>
      <c r="II397" s="13"/>
      <c r="IJ397" s="13"/>
    </row>
    <row r="398" spans="1:244" s="20" customFormat="1" ht="72" customHeight="1" x14ac:dyDescent="0.2">
      <c r="A398" s="15" t="s">
        <v>23</v>
      </c>
      <c r="B398" s="15" t="s">
        <v>420</v>
      </c>
      <c r="C398" s="15" t="s">
        <v>16</v>
      </c>
      <c r="D398" s="15" t="s">
        <v>11</v>
      </c>
      <c r="E398" s="18">
        <f t="shared" si="59"/>
        <v>1</v>
      </c>
      <c r="F398" s="18"/>
      <c r="G398" s="61">
        <v>1</v>
      </c>
      <c r="H398" s="61">
        <f t="shared" si="60"/>
        <v>1</v>
      </c>
      <c r="I398" s="61"/>
      <c r="J398" s="61">
        <v>1</v>
      </c>
      <c r="K398" s="13"/>
      <c r="L398" s="13"/>
      <c r="M398" s="13"/>
      <c r="N398" s="13"/>
      <c r="O398" s="13"/>
      <c r="P398" s="13"/>
      <c r="Q398" s="13"/>
      <c r="R398" s="13"/>
      <c r="S398" s="13"/>
      <c r="T398" s="13"/>
      <c r="U398" s="13"/>
      <c r="V398" s="13"/>
      <c r="W398" s="13"/>
      <c r="X398" s="13"/>
      <c r="Y398" s="13"/>
      <c r="Z398" s="13"/>
      <c r="AA398" s="13"/>
      <c r="AB398" s="13"/>
      <c r="AC398" s="13"/>
      <c r="AD398" s="13"/>
      <c r="AE398" s="13"/>
      <c r="AF398" s="13"/>
      <c r="AG398" s="13"/>
      <c r="AH398" s="13"/>
      <c r="AI398" s="13"/>
      <c r="AJ398" s="13"/>
      <c r="AK398" s="13"/>
      <c r="AL398" s="13"/>
      <c r="AM398" s="13"/>
      <c r="AN398" s="13"/>
      <c r="AO398" s="13"/>
      <c r="AP398" s="13"/>
      <c r="AQ398" s="13"/>
      <c r="AR398" s="13"/>
      <c r="AS398" s="13"/>
      <c r="AT398" s="13"/>
      <c r="AU398" s="13"/>
      <c r="AV398" s="13"/>
      <c r="AW398" s="13"/>
      <c r="AX398" s="13"/>
      <c r="AY398" s="13"/>
      <c r="AZ398" s="13"/>
      <c r="BA398" s="13"/>
      <c r="BB398" s="13"/>
      <c r="BC398" s="13"/>
      <c r="BD398" s="13"/>
      <c r="BE398" s="13"/>
      <c r="BF398" s="13"/>
      <c r="BG398" s="13"/>
      <c r="BH398" s="13"/>
      <c r="BI398" s="13"/>
      <c r="BJ398" s="13"/>
      <c r="BK398" s="13"/>
      <c r="BL398" s="13"/>
      <c r="BM398" s="13"/>
      <c r="BN398" s="13"/>
      <c r="BO398" s="13"/>
      <c r="BP398" s="13"/>
      <c r="BQ398" s="13"/>
      <c r="BR398" s="13"/>
      <c r="BS398" s="13"/>
      <c r="BT398" s="13"/>
      <c r="BU398" s="13"/>
      <c r="BV398" s="13"/>
      <c r="BW398" s="13"/>
      <c r="BX398" s="13"/>
      <c r="BY398" s="13"/>
      <c r="BZ398" s="13"/>
      <c r="CA398" s="13"/>
      <c r="CB398" s="13"/>
      <c r="CC398" s="13"/>
      <c r="CD398" s="13"/>
      <c r="CE398" s="13"/>
      <c r="CF398" s="13"/>
      <c r="CG398" s="13"/>
      <c r="CH398" s="13"/>
      <c r="CI398" s="13"/>
      <c r="CJ398" s="13"/>
      <c r="CK398" s="13"/>
      <c r="CL398" s="13"/>
      <c r="CM398" s="13"/>
      <c r="CN398" s="13"/>
      <c r="CO398" s="13"/>
      <c r="CP398" s="13"/>
      <c r="CQ398" s="13"/>
      <c r="CR398" s="13"/>
      <c r="CS398" s="13"/>
      <c r="CT398" s="13"/>
      <c r="CU398" s="13"/>
      <c r="CV398" s="13"/>
      <c r="CW398" s="13"/>
      <c r="CX398" s="13"/>
      <c r="CY398" s="13"/>
      <c r="CZ398" s="13"/>
      <c r="DA398" s="13"/>
      <c r="DB398" s="13"/>
      <c r="DC398" s="13"/>
      <c r="DD398" s="13"/>
      <c r="DE398" s="13"/>
      <c r="DF398" s="13"/>
      <c r="DG398" s="13"/>
      <c r="DH398" s="13"/>
      <c r="DI398" s="13"/>
      <c r="DJ398" s="13"/>
      <c r="DK398" s="13"/>
      <c r="DL398" s="13"/>
      <c r="DM398" s="13"/>
      <c r="DN398" s="13"/>
      <c r="DO398" s="13"/>
      <c r="DP398" s="13"/>
      <c r="DQ398" s="13"/>
      <c r="DR398" s="13"/>
      <c r="DS398" s="13"/>
      <c r="DT398" s="13"/>
      <c r="DU398" s="13"/>
      <c r="DV398" s="13"/>
      <c r="DW398" s="13"/>
      <c r="DX398" s="13"/>
      <c r="DY398" s="13"/>
      <c r="DZ398" s="13"/>
      <c r="EA398" s="13"/>
      <c r="EB398" s="13"/>
      <c r="EC398" s="13"/>
      <c r="ED398" s="13"/>
      <c r="EE398" s="13"/>
      <c r="EF398" s="13"/>
      <c r="EG398" s="13"/>
      <c r="EH398" s="13"/>
      <c r="EI398" s="13"/>
      <c r="EJ398" s="13"/>
      <c r="EK398" s="13"/>
      <c r="EL398" s="13"/>
      <c r="EM398" s="13"/>
      <c r="EN398" s="13"/>
      <c r="EO398" s="13"/>
      <c r="EP398" s="13"/>
      <c r="EQ398" s="13"/>
      <c r="ER398" s="13"/>
      <c r="ES398" s="13"/>
      <c r="ET398" s="13"/>
      <c r="EU398" s="13"/>
      <c r="EV398" s="13"/>
      <c r="EW398" s="13"/>
      <c r="EX398" s="13"/>
      <c r="EY398" s="13"/>
      <c r="EZ398" s="13"/>
      <c r="FA398" s="13"/>
      <c r="FB398" s="13"/>
      <c r="FC398" s="13"/>
      <c r="FD398" s="13"/>
      <c r="FE398" s="13"/>
      <c r="FF398" s="13"/>
      <c r="FG398" s="13"/>
      <c r="FH398" s="13"/>
      <c r="FI398" s="13"/>
      <c r="FJ398" s="13"/>
      <c r="FK398" s="13"/>
      <c r="FL398" s="13"/>
      <c r="FM398" s="13"/>
      <c r="FN398" s="13"/>
      <c r="FO398" s="13"/>
      <c r="FP398" s="13"/>
      <c r="FQ398" s="13"/>
      <c r="FR398" s="13"/>
      <c r="FS398" s="13"/>
      <c r="FT398" s="13"/>
      <c r="FU398" s="13"/>
      <c r="FV398" s="13"/>
      <c r="FW398" s="13"/>
      <c r="FX398" s="13"/>
      <c r="FY398" s="13"/>
      <c r="FZ398" s="13"/>
      <c r="GA398" s="13"/>
      <c r="GB398" s="13"/>
      <c r="GC398" s="13"/>
      <c r="GD398" s="13"/>
      <c r="GE398" s="13"/>
      <c r="GF398" s="13"/>
      <c r="GG398" s="13"/>
      <c r="GH398" s="13"/>
      <c r="GI398" s="13"/>
      <c r="GJ398" s="13"/>
      <c r="GK398" s="13"/>
      <c r="GL398" s="13"/>
      <c r="GM398" s="13"/>
      <c r="GN398" s="13"/>
      <c r="GO398" s="13"/>
      <c r="GP398" s="13"/>
      <c r="GQ398" s="13"/>
      <c r="GR398" s="13"/>
      <c r="GS398" s="13"/>
      <c r="GT398" s="13"/>
      <c r="GU398" s="13"/>
      <c r="GV398" s="13"/>
      <c r="GW398" s="13"/>
      <c r="GX398" s="13"/>
      <c r="GY398" s="13"/>
      <c r="GZ398" s="13"/>
      <c r="HA398" s="13"/>
      <c r="HB398" s="13"/>
      <c r="HC398" s="13"/>
      <c r="HD398" s="13"/>
      <c r="HE398" s="13"/>
      <c r="HF398" s="13"/>
      <c r="HG398" s="13"/>
      <c r="HH398" s="13"/>
      <c r="HI398" s="13"/>
      <c r="HJ398" s="13"/>
      <c r="HK398" s="13"/>
      <c r="HL398" s="13"/>
      <c r="HM398" s="13"/>
      <c r="HN398" s="13"/>
      <c r="HO398" s="13"/>
      <c r="HP398" s="13"/>
      <c r="HQ398" s="13"/>
      <c r="HR398" s="13"/>
      <c r="HS398" s="13"/>
      <c r="HT398" s="13"/>
      <c r="HU398" s="13"/>
      <c r="HV398" s="13"/>
      <c r="HW398" s="13"/>
      <c r="HX398" s="13"/>
      <c r="HY398" s="13"/>
      <c r="HZ398" s="13"/>
      <c r="IA398" s="13"/>
      <c r="IB398" s="13"/>
      <c r="IC398" s="13"/>
      <c r="ID398" s="13"/>
      <c r="IE398" s="13"/>
      <c r="IF398" s="13"/>
      <c r="IG398" s="13"/>
      <c r="IH398" s="13"/>
      <c r="II398" s="13"/>
      <c r="IJ398" s="13"/>
    </row>
    <row r="399" spans="1:244" s="20" customFormat="1" ht="51" customHeight="1" x14ac:dyDescent="0.2">
      <c r="A399" s="35" t="s">
        <v>30</v>
      </c>
      <c r="B399" s="15" t="s">
        <v>420</v>
      </c>
      <c r="C399" s="15" t="s">
        <v>19</v>
      </c>
      <c r="D399" s="15" t="s">
        <v>11</v>
      </c>
      <c r="E399" s="18">
        <f t="shared" si="59"/>
        <v>13</v>
      </c>
      <c r="F399" s="18"/>
      <c r="G399" s="61">
        <v>13</v>
      </c>
      <c r="H399" s="61">
        <f t="shared" si="60"/>
        <v>14</v>
      </c>
      <c r="I399" s="61"/>
      <c r="J399" s="61">
        <v>14</v>
      </c>
      <c r="K399" s="13"/>
      <c r="L399" s="13"/>
      <c r="M399" s="13"/>
      <c r="N399" s="13"/>
      <c r="O399" s="13"/>
      <c r="P399" s="13"/>
      <c r="Q399" s="13"/>
      <c r="R399" s="13"/>
      <c r="S399" s="13"/>
      <c r="T399" s="13"/>
      <c r="U399" s="13"/>
      <c r="V399" s="13"/>
      <c r="W399" s="13"/>
      <c r="X399" s="13"/>
      <c r="Y399" s="13"/>
      <c r="Z399" s="13"/>
      <c r="AA399" s="13"/>
      <c r="AB399" s="13"/>
      <c r="AC399" s="13"/>
      <c r="AD399" s="13"/>
      <c r="AE399" s="13"/>
      <c r="AF399" s="13"/>
      <c r="AG399" s="13"/>
      <c r="AH399" s="13"/>
      <c r="AI399" s="13"/>
      <c r="AJ399" s="13"/>
      <c r="AK399" s="13"/>
      <c r="AL399" s="13"/>
      <c r="AM399" s="13"/>
      <c r="AN399" s="13"/>
      <c r="AO399" s="13"/>
      <c r="AP399" s="13"/>
      <c r="AQ399" s="13"/>
      <c r="AR399" s="13"/>
      <c r="AS399" s="13"/>
      <c r="AT399" s="13"/>
      <c r="AU399" s="13"/>
      <c r="AV399" s="13"/>
      <c r="AW399" s="13"/>
      <c r="AX399" s="13"/>
      <c r="AY399" s="13"/>
      <c r="AZ399" s="13"/>
      <c r="BA399" s="13"/>
      <c r="BB399" s="13"/>
      <c r="BC399" s="13"/>
      <c r="BD399" s="13"/>
      <c r="BE399" s="13"/>
      <c r="BF399" s="13"/>
      <c r="BG399" s="13"/>
      <c r="BH399" s="13"/>
      <c r="BI399" s="13"/>
      <c r="BJ399" s="13"/>
      <c r="BK399" s="13"/>
      <c r="BL399" s="13"/>
      <c r="BM399" s="13"/>
      <c r="BN399" s="13"/>
      <c r="BO399" s="13"/>
      <c r="BP399" s="13"/>
      <c r="BQ399" s="13"/>
      <c r="BR399" s="13"/>
      <c r="BS399" s="13"/>
      <c r="BT399" s="13"/>
      <c r="BU399" s="13"/>
      <c r="BV399" s="13"/>
      <c r="BW399" s="13"/>
      <c r="BX399" s="13"/>
      <c r="BY399" s="13"/>
      <c r="BZ399" s="13"/>
      <c r="CA399" s="13"/>
      <c r="CB399" s="13"/>
      <c r="CC399" s="13"/>
      <c r="CD399" s="13"/>
      <c r="CE399" s="13"/>
      <c r="CF399" s="13"/>
      <c r="CG399" s="13"/>
      <c r="CH399" s="13"/>
      <c r="CI399" s="13"/>
      <c r="CJ399" s="13"/>
      <c r="CK399" s="13"/>
      <c r="CL399" s="13"/>
      <c r="CM399" s="13"/>
      <c r="CN399" s="13"/>
      <c r="CO399" s="13"/>
      <c r="CP399" s="13"/>
      <c r="CQ399" s="13"/>
      <c r="CR399" s="13"/>
      <c r="CS399" s="13"/>
      <c r="CT399" s="13"/>
      <c r="CU399" s="13"/>
      <c r="CV399" s="13"/>
      <c r="CW399" s="13"/>
      <c r="CX399" s="13"/>
      <c r="CY399" s="13"/>
      <c r="CZ399" s="13"/>
      <c r="DA399" s="13"/>
      <c r="DB399" s="13"/>
      <c r="DC399" s="13"/>
      <c r="DD399" s="13"/>
      <c r="DE399" s="13"/>
      <c r="DF399" s="13"/>
      <c r="DG399" s="13"/>
      <c r="DH399" s="13"/>
      <c r="DI399" s="13"/>
      <c r="DJ399" s="13"/>
      <c r="DK399" s="13"/>
      <c r="DL399" s="13"/>
      <c r="DM399" s="13"/>
      <c r="DN399" s="13"/>
      <c r="DO399" s="13"/>
      <c r="DP399" s="13"/>
      <c r="DQ399" s="13"/>
      <c r="DR399" s="13"/>
      <c r="DS399" s="13"/>
      <c r="DT399" s="13"/>
      <c r="DU399" s="13"/>
      <c r="DV399" s="13"/>
      <c r="DW399" s="13"/>
      <c r="DX399" s="13"/>
      <c r="DY399" s="13"/>
      <c r="DZ399" s="13"/>
      <c r="EA399" s="13"/>
      <c r="EB399" s="13"/>
      <c r="EC399" s="13"/>
      <c r="ED399" s="13"/>
      <c r="EE399" s="13"/>
      <c r="EF399" s="13"/>
      <c r="EG399" s="13"/>
      <c r="EH399" s="13"/>
      <c r="EI399" s="13"/>
      <c r="EJ399" s="13"/>
      <c r="EK399" s="13"/>
      <c r="EL399" s="13"/>
      <c r="EM399" s="13"/>
      <c r="EN399" s="13"/>
      <c r="EO399" s="13"/>
      <c r="EP399" s="13"/>
      <c r="EQ399" s="13"/>
      <c r="ER399" s="13"/>
      <c r="ES399" s="13"/>
      <c r="ET399" s="13"/>
      <c r="EU399" s="13"/>
      <c r="EV399" s="13"/>
      <c r="EW399" s="13"/>
      <c r="EX399" s="13"/>
      <c r="EY399" s="13"/>
      <c r="EZ399" s="13"/>
      <c r="FA399" s="13"/>
      <c r="FB399" s="13"/>
      <c r="FC399" s="13"/>
      <c r="FD399" s="13"/>
      <c r="FE399" s="13"/>
      <c r="FF399" s="13"/>
      <c r="FG399" s="13"/>
      <c r="FH399" s="13"/>
      <c r="FI399" s="13"/>
      <c r="FJ399" s="13"/>
      <c r="FK399" s="13"/>
      <c r="FL399" s="13"/>
      <c r="FM399" s="13"/>
      <c r="FN399" s="13"/>
      <c r="FO399" s="13"/>
      <c r="FP399" s="13"/>
      <c r="FQ399" s="13"/>
      <c r="FR399" s="13"/>
      <c r="FS399" s="13"/>
      <c r="FT399" s="13"/>
      <c r="FU399" s="13"/>
      <c r="FV399" s="13"/>
      <c r="FW399" s="13"/>
      <c r="FX399" s="13"/>
      <c r="FY399" s="13"/>
      <c r="FZ399" s="13"/>
      <c r="GA399" s="13"/>
      <c r="GB399" s="13"/>
      <c r="GC399" s="13"/>
      <c r="GD399" s="13"/>
      <c r="GE399" s="13"/>
      <c r="GF399" s="13"/>
      <c r="GG399" s="13"/>
      <c r="GH399" s="13"/>
      <c r="GI399" s="13"/>
      <c r="GJ399" s="13"/>
      <c r="GK399" s="13"/>
      <c r="GL399" s="13"/>
      <c r="GM399" s="13"/>
      <c r="GN399" s="13"/>
      <c r="GO399" s="13"/>
      <c r="GP399" s="13"/>
      <c r="GQ399" s="13"/>
      <c r="GR399" s="13"/>
      <c r="GS399" s="13"/>
      <c r="GT399" s="13"/>
      <c r="GU399" s="13"/>
      <c r="GV399" s="13"/>
      <c r="GW399" s="13"/>
      <c r="GX399" s="13"/>
      <c r="GY399" s="13"/>
      <c r="GZ399" s="13"/>
      <c r="HA399" s="13"/>
      <c r="HB399" s="13"/>
      <c r="HC399" s="13"/>
      <c r="HD399" s="13"/>
      <c r="HE399" s="13"/>
      <c r="HF399" s="13"/>
      <c r="HG399" s="13"/>
      <c r="HH399" s="13"/>
      <c r="HI399" s="13"/>
      <c r="HJ399" s="13"/>
      <c r="HK399" s="13"/>
      <c r="HL399" s="13"/>
      <c r="HM399" s="13"/>
      <c r="HN399" s="13"/>
      <c r="HO399" s="13"/>
      <c r="HP399" s="13"/>
      <c r="HQ399" s="13"/>
      <c r="HR399" s="13"/>
      <c r="HS399" s="13"/>
      <c r="HT399" s="13"/>
      <c r="HU399" s="13"/>
      <c r="HV399" s="13"/>
      <c r="HW399" s="13"/>
      <c r="HX399" s="13"/>
      <c r="HY399" s="13"/>
      <c r="HZ399" s="13"/>
      <c r="IA399" s="13"/>
      <c r="IB399" s="13"/>
      <c r="IC399" s="13"/>
      <c r="ID399" s="13"/>
      <c r="IE399" s="13"/>
      <c r="IF399" s="13"/>
      <c r="IG399" s="13"/>
      <c r="IH399" s="13"/>
      <c r="II399" s="13"/>
      <c r="IJ399" s="13"/>
    </row>
    <row r="400" spans="1:244" ht="147.6" customHeight="1" x14ac:dyDescent="0.2">
      <c r="A400" s="37" t="s">
        <v>959</v>
      </c>
      <c r="B400" s="11" t="s">
        <v>421</v>
      </c>
      <c r="C400" s="15"/>
      <c r="D400" s="15"/>
      <c r="E400" s="16">
        <f t="shared" si="59"/>
        <v>172913</v>
      </c>
      <c r="F400" s="17">
        <f>F401</f>
        <v>0</v>
      </c>
      <c r="G400" s="16">
        <f>G401</f>
        <v>172913</v>
      </c>
      <c r="H400" s="16">
        <f t="shared" si="60"/>
        <v>179828</v>
      </c>
      <c r="I400" s="17">
        <f>I401</f>
        <v>0</v>
      </c>
      <c r="J400" s="16">
        <f>J401</f>
        <v>179828</v>
      </c>
      <c r="K400" s="20"/>
      <c r="L400" s="20"/>
      <c r="M400" s="20"/>
      <c r="N400" s="20"/>
      <c r="O400" s="20"/>
      <c r="P400" s="20"/>
      <c r="Q400" s="20"/>
      <c r="R400" s="20"/>
      <c r="S400" s="20"/>
      <c r="T400" s="20"/>
      <c r="U400" s="20"/>
      <c r="V400" s="20"/>
      <c r="W400" s="20"/>
      <c r="X400" s="20"/>
      <c r="Y400" s="20"/>
      <c r="Z400" s="20"/>
      <c r="AA400" s="20"/>
      <c r="AB400" s="20"/>
      <c r="AC400" s="20"/>
      <c r="AD400" s="20"/>
      <c r="AE400" s="20"/>
      <c r="AF400" s="20"/>
      <c r="AG400" s="20"/>
      <c r="AH400" s="20"/>
      <c r="AI400" s="20"/>
      <c r="AJ400" s="20"/>
      <c r="AK400" s="20"/>
      <c r="AL400" s="20"/>
      <c r="AM400" s="20"/>
      <c r="AN400" s="20"/>
      <c r="AO400" s="20"/>
      <c r="AP400" s="20"/>
      <c r="AQ400" s="20"/>
      <c r="AR400" s="20"/>
      <c r="AS400" s="20"/>
      <c r="AT400" s="20"/>
      <c r="AU400" s="20"/>
      <c r="AV400" s="20"/>
      <c r="AW400" s="20"/>
      <c r="AX400" s="20"/>
      <c r="AY400" s="20"/>
      <c r="AZ400" s="20"/>
      <c r="BA400" s="20"/>
      <c r="BB400" s="20"/>
      <c r="BC400" s="20"/>
      <c r="BD400" s="20"/>
      <c r="BE400" s="20"/>
      <c r="BF400" s="20"/>
      <c r="BG400" s="20"/>
      <c r="BH400" s="20"/>
      <c r="BI400" s="20"/>
      <c r="BJ400" s="20"/>
      <c r="BK400" s="20"/>
      <c r="BL400" s="20"/>
      <c r="BM400" s="20"/>
      <c r="BN400" s="20"/>
      <c r="BO400" s="20"/>
      <c r="BP400" s="20"/>
      <c r="BQ400" s="20"/>
      <c r="BR400" s="20"/>
      <c r="BS400" s="20"/>
      <c r="BT400" s="20"/>
      <c r="BU400" s="20"/>
      <c r="BV400" s="20"/>
      <c r="BW400" s="20"/>
      <c r="BX400" s="20"/>
      <c r="BY400" s="20"/>
      <c r="BZ400" s="20"/>
      <c r="CA400" s="20"/>
      <c r="CB400" s="20"/>
      <c r="CC400" s="20"/>
      <c r="CD400" s="20"/>
      <c r="CE400" s="20"/>
      <c r="CF400" s="20"/>
      <c r="CG400" s="20"/>
      <c r="CH400" s="20"/>
      <c r="CI400" s="20"/>
      <c r="CJ400" s="20"/>
      <c r="CK400" s="20"/>
      <c r="CL400" s="20"/>
      <c r="CM400" s="20"/>
      <c r="CN400" s="20"/>
      <c r="CO400" s="20"/>
      <c r="CP400" s="20"/>
      <c r="CQ400" s="20"/>
      <c r="CR400" s="20"/>
      <c r="CS400" s="20"/>
      <c r="CT400" s="20"/>
      <c r="CU400" s="20"/>
      <c r="CV400" s="20"/>
      <c r="CW400" s="20"/>
      <c r="CX400" s="20"/>
      <c r="CY400" s="20"/>
      <c r="CZ400" s="20"/>
      <c r="DA400" s="20"/>
      <c r="DB400" s="20"/>
      <c r="DC400" s="20"/>
      <c r="DD400" s="20"/>
      <c r="DE400" s="20"/>
      <c r="DF400" s="20"/>
      <c r="DG400" s="20"/>
      <c r="DH400" s="20"/>
      <c r="DI400" s="20"/>
      <c r="DJ400" s="20"/>
      <c r="DK400" s="20"/>
      <c r="DL400" s="20"/>
      <c r="DM400" s="20"/>
      <c r="DN400" s="20"/>
      <c r="DO400" s="20"/>
      <c r="DP400" s="20"/>
      <c r="DQ400" s="20"/>
      <c r="DR400" s="20"/>
      <c r="DS400" s="20"/>
      <c r="DT400" s="20"/>
      <c r="DU400" s="20"/>
      <c r="DV400" s="20"/>
      <c r="DW400" s="20"/>
      <c r="DX400" s="20"/>
      <c r="DY400" s="20"/>
      <c r="DZ400" s="20"/>
      <c r="EA400" s="20"/>
      <c r="EB400" s="20"/>
      <c r="EC400" s="20"/>
      <c r="ED400" s="20"/>
      <c r="EE400" s="20"/>
      <c r="EF400" s="20"/>
      <c r="EG400" s="20"/>
      <c r="EH400" s="20"/>
      <c r="EI400" s="20"/>
      <c r="EJ400" s="20"/>
      <c r="EK400" s="20"/>
      <c r="EL400" s="20"/>
      <c r="EM400" s="20"/>
      <c r="EN400" s="20"/>
      <c r="EO400" s="20"/>
      <c r="EP400" s="20"/>
      <c r="EQ400" s="20"/>
      <c r="ER400" s="20"/>
      <c r="ES400" s="20"/>
      <c r="ET400" s="20"/>
      <c r="EU400" s="20"/>
      <c r="EV400" s="20"/>
      <c r="EW400" s="20"/>
      <c r="EX400" s="20"/>
      <c r="EY400" s="20"/>
      <c r="EZ400" s="20"/>
      <c r="FA400" s="20"/>
      <c r="FB400" s="20"/>
      <c r="FC400" s="20"/>
      <c r="FD400" s="20"/>
      <c r="FE400" s="20"/>
      <c r="FF400" s="20"/>
      <c r="FG400" s="20"/>
      <c r="FH400" s="20"/>
      <c r="FI400" s="20"/>
      <c r="FJ400" s="20"/>
      <c r="FK400" s="20"/>
      <c r="FL400" s="20"/>
      <c r="FM400" s="20"/>
      <c r="FN400" s="20"/>
      <c r="FO400" s="20"/>
      <c r="FP400" s="20"/>
      <c r="FQ400" s="20"/>
      <c r="FR400" s="20"/>
      <c r="FS400" s="20"/>
      <c r="FT400" s="20"/>
      <c r="FU400" s="20"/>
      <c r="FV400" s="20"/>
      <c r="FW400" s="20"/>
      <c r="FX400" s="20"/>
      <c r="FY400" s="20"/>
      <c r="FZ400" s="20"/>
      <c r="GA400" s="20"/>
      <c r="GB400" s="20"/>
      <c r="GC400" s="20"/>
      <c r="GD400" s="20"/>
      <c r="GE400" s="20"/>
      <c r="GF400" s="20"/>
      <c r="GG400" s="20"/>
      <c r="GH400" s="20"/>
      <c r="GI400" s="20"/>
      <c r="GJ400" s="20"/>
      <c r="GK400" s="20"/>
      <c r="GL400" s="20"/>
      <c r="GM400" s="20"/>
      <c r="GN400" s="20"/>
      <c r="GO400" s="20"/>
      <c r="GP400" s="20"/>
      <c r="GQ400" s="20"/>
      <c r="GR400" s="20"/>
      <c r="GS400" s="20"/>
      <c r="GT400" s="20"/>
      <c r="GU400" s="20"/>
      <c r="GV400" s="20"/>
      <c r="GW400" s="20"/>
      <c r="GX400" s="20"/>
      <c r="GY400" s="20"/>
      <c r="GZ400" s="20"/>
      <c r="HA400" s="20"/>
      <c r="HB400" s="20"/>
      <c r="HC400" s="20"/>
      <c r="HD400" s="20"/>
      <c r="HE400" s="20"/>
      <c r="HF400" s="20"/>
      <c r="HG400" s="20"/>
      <c r="HH400" s="20"/>
      <c r="HI400" s="20"/>
      <c r="HJ400" s="20"/>
      <c r="HK400" s="20"/>
      <c r="HL400" s="20"/>
      <c r="HM400" s="20"/>
      <c r="HN400" s="20"/>
      <c r="HO400" s="20"/>
      <c r="HP400" s="20"/>
      <c r="HQ400" s="20"/>
      <c r="HR400" s="20"/>
      <c r="HS400" s="20"/>
      <c r="HT400" s="20"/>
      <c r="HU400" s="20"/>
      <c r="HV400" s="20"/>
      <c r="HW400" s="20"/>
      <c r="HX400" s="20"/>
      <c r="HY400" s="20"/>
      <c r="HZ400" s="20"/>
      <c r="IA400" s="20"/>
      <c r="IB400" s="20"/>
      <c r="IC400" s="20"/>
      <c r="ID400" s="20"/>
      <c r="IE400" s="20"/>
      <c r="IF400" s="20"/>
      <c r="IG400" s="20"/>
      <c r="IH400" s="20"/>
      <c r="II400" s="20"/>
      <c r="IJ400" s="20"/>
    </row>
    <row r="401" spans="1:244" ht="123" customHeight="1" x14ac:dyDescent="0.2">
      <c r="A401" s="35" t="s">
        <v>846</v>
      </c>
      <c r="B401" s="15" t="s">
        <v>422</v>
      </c>
      <c r="C401" s="15"/>
      <c r="D401" s="15"/>
      <c r="E401" s="18">
        <f t="shared" si="59"/>
        <v>172913</v>
      </c>
      <c r="F401" s="19">
        <f>F402+F403</f>
        <v>0</v>
      </c>
      <c r="G401" s="18">
        <f>G402+G403</f>
        <v>172913</v>
      </c>
      <c r="H401" s="18">
        <f t="shared" si="60"/>
        <v>179828</v>
      </c>
      <c r="I401" s="19">
        <f>I402+I403</f>
        <v>0</v>
      </c>
      <c r="J401" s="18">
        <f>J402+J403</f>
        <v>179828</v>
      </c>
      <c r="K401" s="20"/>
      <c r="L401" s="20"/>
      <c r="M401" s="20"/>
      <c r="N401" s="20"/>
      <c r="O401" s="20"/>
      <c r="P401" s="20"/>
      <c r="Q401" s="20"/>
      <c r="R401" s="20"/>
      <c r="S401" s="20"/>
      <c r="T401" s="20"/>
      <c r="U401" s="20"/>
      <c r="V401" s="20"/>
      <c r="W401" s="20"/>
      <c r="X401" s="20"/>
      <c r="Y401" s="20"/>
      <c r="Z401" s="20"/>
      <c r="AA401" s="20"/>
      <c r="AB401" s="20"/>
      <c r="AC401" s="20"/>
      <c r="AD401" s="20"/>
      <c r="AE401" s="20"/>
      <c r="AF401" s="20"/>
      <c r="AG401" s="20"/>
      <c r="AH401" s="20"/>
      <c r="AI401" s="20"/>
      <c r="AJ401" s="20"/>
      <c r="AK401" s="20"/>
      <c r="AL401" s="20"/>
      <c r="AM401" s="20"/>
      <c r="AN401" s="20"/>
      <c r="AO401" s="20"/>
      <c r="AP401" s="20"/>
      <c r="AQ401" s="20"/>
      <c r="AR401" s="20"/>
      <c r="AS401" s="20"/>
      <c r="AT401" s="20"/>
      <c r="AU401" s="20"/>
      <c r="AV401" s="20"/>
      <c r="AW401" s="20"/>
      <c r="AX401" s="20"/>
      <c r="AY401" s="20"/>
      <c r="AZ401" s="20"/>
      <c r="BA401" s="20"/>
      <c r="BB401" s="20"/>
      <c r="BC401" s="20"/>
      <c r="BD401" s="20"/>
      <c r="BE401" s="20"/>
      <c r="BF401" s="20"/>
      <c r="BG401" s="20"/>
      <c r="BH401" s="20"/>
      <c r="BI401" s="20"/>
      <c r="BJ401" s="20"/>
      <c r="BK401" s="20"/>
      <c r="BL401" s="20"/>
      <c r="BM401" s="20"/>
      <c r="BN401" s="20"/>
      <c r="BO401" s="20"/>
      <c r="BP401" s="20"/>
      <c r="BQ401" s="20"/>
      <c r="BR401" s="20"/>
      <c r="BS401" s="20"/>
      <c r="BT401" s="20"/>
      <c r="BU401" s="20"/>
      <c r="BV401" s="20"/>
      <c r="BW401" s="20"/>
      <c r="BX401" s="20"/>
      <c r="BY401" s="20"/>
      <c r="BZ401" s="20"/>
      <c r="CA401" s="20"/>
      <c r="CB401" s="20"/>
      <c r="CC401" s="20"/>
      <c r="CD401" s="20"/>
      <c r="CE401" s="20"/>
      <c r="CF401" s="20"/>
      <c r="CG401" s="20"/>
      <c r="CH401" s="20"/>
      <c r="CI401" s="20"/>
      <c r="CJ401" s="20"/>
      <c r="CK401" s="20"/>
      <c r="CL401" s="20"/>
      <c r="CM401" s="20"/>
      <c r="CN401" s="20"/>
      <c r="CO401" s="20"/>
      <c r="CP401" s="20"/>
      <c r="CQ401" s="20"/>
      <c r="CR401" s="20"/>
      <c r="CS401" s="20"/>
      <c r="CT401" s="20"/>
      <c r="CU401" s="20"/>
      <c r="CV401" s="20"/>
      <c r="CW401" s="20"/>
      <c r="CX401" s="20"/>
      <c r="CY401" s="20"/>
      <c r="CZ401" s="20"/>
      <c r="DA401" s="20"/>
      <c r="DB401" s="20"/>
      <c r="DC401" s="20"/>
      <c r="DD401" s="20"/>
      <c r="DE401" s="20"/>
      <c r="DF401" s="20"/>
      <c r="DG401" s="20"/>
      <c r="DH401" s="20"/>
      <c r="DI401" s="20"/>
      <c r="DJ401" s="20"/>
      <c r="DK401" s="20"/>
      <c r="DL401" s="20"/>
      <c r="DM401" s="20"/>
      <c r="DN401" s="20"/>
      <c r="DO401" s="20"/>
      <c r="DP401" s="20"/>
      <c r="DQ401" s="20"/>
      <c r="DR401" s="20"/>
      <c r="DS401" s="20"/>
      <c r="DT401" s="20"/>
      <c r="DU401" s="20"/>
      <c r="DV401" s="20"/>
      <c r="DW401" s="20"/>
      <c r="DX401" s="20"/>
      <c r="DY401" s="20"/>
      <c r="DZ401" s="20"/>
      <c r="EA401" s="20"/>
      <c r="EB401" s="20"/>
      <c r="EC401" s="20"/>
      <c r="ED401" s="20"/>
      <c r="EE401" s="20"/>
      <c r="EF401" s="20"/>
      <c r="EG401" s="20"/>
      <c r="EH401" s="20"/>
      <c r="EI401" s="20"/>
      <c r="EJ401" s="20"/>
      <c r="EK401" s="20"/>
      <c r="EL401" s="20"/>
      <c r="EM401" s="20"/>
      <c r="EN401" s="20"/>
      <c r="EO401" s="20"/>
      <c r="EP401" s="20"/>
      <c r="EQ401" s="20"/>
      <c r="ER401" s="20"/>
      <c r="ES401" s="20"/>
      <c r="ET401" s="20"/>
      <c r="EU401" s="20"/>
      <c r="EV401" s="20"/>
      <c r="EW401" s="20"/>
      <c r="EX401" s="20"/>
      <c r="EY401" s="20"/>
      <c r="EZ401" s="20"/>
      <c r="FA401" s="20"/>
      <c r="FB401" s="20"/>
      <c r="FC401" s="20"/>
      <c r="FD401" s="20"/>
      <c r="FE401" s="20"/>
      <c r="FF401" s="20"/>
      <c r="FG401" s="20"/>
      <c r="FH401" s="20"/>
      <c r="FI401" s="20"/>
      <c r="FJ401" s="20"/>
      <c r="FK401" s="20"/>
      <c r="FL401" s="20"/>
      <c r="FM401" s="20"/>
      <c r="FN401" s="20"/>
      <c r="FO401" s="20"/>
      <c r="FP401" s="20"/>
      <c r="FQ401" s="20"/>
      <c r="FR401" s="20"/>
      <c r="FS401" s="20"/>
      <c r="FT401" s="20"/>
      <c r="FU401" s="20"/>
      <c r="FV401" s="20"/>
      <c r="FW401" s="20"/>
      <c r="FX401" s="20"/>
      <c r="FY401" s="20"/>
      <c r="FZ401" s="20"/>
      <c r="GA401" s="20"/>
      <c r="GB401" s="20"/>
      <c r="GC401" s="20"/>
      <c r="GD401" s="20"/>
      <c r="GE401" s="20"/>
      <c r="GF401" s="20"/>
      <c r="GG401" s="20"/>
      <c r="GH401" s="20"/>
      <c r="GI401" s="20"/>
      <c r="GJ401" s="20"/>
      <c r="GK401" s="20"/>
      <c r="GL401" s="20"/>
      <c r="GM401" s="20"/>
      <c r="GN401" s="20"/>
      <c r="GO401" s="20"/>
      <c r="GP401" s="20"/>
      <c r="GQ401" s="20"/>
      <c r="GR401" s="20"/>
      <c r="GS401" s="20"/>
      <c r="GT401" s="20"/>
      <c r="GU401" s="20"/>
      <c r="GV401" s="20"/>
      <c r="GW401" s="20"/>
      <c r="GX401" s="20"/>
      <c r="GY401" s="20"/>
      <c r="GZ401" s="20"/>
      <c r="HA401" s="20"/>
      <c r="HB401" s="20"/>
      <c r="HC401" s="20"/>
      <c r="HD401" s="20"/>
      <c r="HE401" s="20"/>
      <c r="HF401" s="20"/>
      <c r="HG401" s="20"/>
      <c r="HH401" s="20"/>
      <c r="HI401" s="20"/>
      <c r="HJ401" s="20"/>
      <c r="HK401" s="20"/>
      <c r="HL401" s="20"/>
      <c r="HM401" s="20"/>
      <c r="HN401" s="20"/>
      <c r="HO401" s="20"/>
      <c r="HP401" s="20"/>
      <c r="HQ401" s="20"/>
      <c r="HR401" s="20"/>
      <c r="HS401" s="20"/>
      <c r="HT401" s="20"/>
      <c r="HU401" s="20"/>
      <c r="HV401" s="20"/>
      <c r="HW401" s="20"/>
      <c r="HX401" s="20"/>
      <c r="HY401" s="20"/>
      <c r="HZ401" s="20"/>
      <c r="IA401" s="20"/>
      <c r="IB401" s="20"/>
      <c r="IC401" s="20"/>
      <c r="ID401" s="20"/>
      <c r="IE401" s="20"/>
      <c r="IF401" s="20"/>
      <c r="IG401" s="20"/>
      <c r="IH401" s="20"/>
      <c r="II401" s="20"/>
      <c r="IJ401" s="20"/>
    </row>
    <row r="402" spans="1:244" ht="66.75" customHeight="1" x14ac:dyDescent="0.2">
      <c r="A402" s="15" t="s">
        <v>23</v>
      </c>
      <c r="B402" s="15" t="s">
        <v>422</v>
      </c>
      <c r="C402" s="15" t="s">
        <v>16</v>
      </c>
      <c r="D402" s="15" t="s">
        <v>11</v>
      </c>
      <c r="E402" s="18">
        <f t="shared" si="59"/>
        <v>2387</v>
      </c>
      <c r="F402" s="18"/>
      <c r="G402" s="61">
        <v>2387</v>
      </c>
      <c r="H402" s="61">
        <f t="shared" si="60"/>
        <v>2483</v>
      </c>
      <c r="I402" s="61"/>
      <c r="J402" s="61">
        <v>2483</v>
      </c>
      <c r="K402" s="20"/>
      <c r="L402" s="20"/>
      <c r="M402" s="20"/>
      <c r="N402" s="20"/>
      <c r="O402" s="20"/>
      <c r="P402" s="20"/>
      <c r="Q402" s="20"/>
      <c r="R402" s="20"/>
      <c r="S402" s="20"/>
      <c r="T402" s="20"/>
      <c r="U402" s="20"/>
      <c r="V402" s="20"/>
      <c r="W402" s="20"/>
      <c r="X402" s="20"/>
      <c r="Y402" s="20"/>
      <c r="Z402" s="20"/>
      <c r="AA402" s="20"/>
      <c r="AB402" s="20"/>
      <c r="AC402" s="20"/>
      <c r="AD402" s="20"/>
      <c r="AE402" s="20"/>
      <c r="AF402" s="20"/>
      <c r="AG402" s="20"/>
      <c r="AH402" s="20"/>
      <c r="AI402" s="20"/>
      <c r="AJ402" s="20"/>
      <c r="AK402" s="20"/>
      <c r="AL402" s="20"/>
      <c r="AM402" s="20"/>
      <c r="AN402" s="20"/>
      <c r="AO402" s="20"/>
      <c r="AP402" s="20"/>
      <c r="AQ402" s="20"/>
      <c r="AR402" s="20"/>
      <c r="AS402" s="20"/>
      <c r="AT402" s="20"/>
      <c r="AU402" s="20"/>
      <c r="AV402" s="20"/>
      <c r="AW402" s="20"/>
      <c r="AX402" s="20"/>
      <c r="AY402" s="20"/>
      <c r="AZ402" s="20"/>
      <c r="BA402" s="20"/>
      <c r="BB402" s="20"/>
      <c r="BC402" s="20"/>
      <c r="BD402" s="20"/>
      <c r="BE402" s="20"/>
      <c r="BF402" s="20"/>
      <c r="BG402" s="20"/>
      <c r="BH402" s="20"/>
      <c r="BI402" s="20"/>
      <c r="BJ402" s="20"/>
      <c r="BK402" s="20"/>
      <c r="BL402" s="20"/>
      <c r="BM402" s="20"/>
      <c r="BN402" s="20"/>
      <c r="BO402" s="20"/>
      <c r="BP402" s="20"/>
      <c r="BQ402" s="20"/>
      <c r="BR402" s="20"/>
      <c r="BS402" s="20"/>
      <c r="BT402" s="20"/>
      <c r="BU402" s="20"/>
      <c r="BV402" s="20"/>
      <c r="BW402" s="20"/>
      <c r="BX402" s="20"/>
      <c r="BY402" s="20"/>
      <c r="BZ402" s="20"/>
      <c r="CA402" s="20"/>
      <c r="CB402" s="20"/>
      <c r="CC402" s="20"/>
      <c r="CD402" s="20"/>
      <c r="CE402" s="20"/>
      <c r="CF402" s="20"/>
      <c r="CG402" s="20"/>
      <c r="CH402" s="20"/>
      <c r="CI402" s="20"/>
      <c r="CJ402" s="20"/>
      <c r="CK402" s="20"/>
      <c r="CL402" s="20"/>
      <c r="CM402" s="20"/>
      <c r="CN402" s="20"/>
      <c r="CO402" s="20"/>
      <c r="CP402" s="20"/>
      <c r="CQ402" s="20"/>
      <c r="CR402" s="20"/>
      <c r="CS402" s="20"/>
      <c r="CT402" s="20"/>
      <c r="CU402" s="20"/>
      <c r="CV402" s="20"/>
      <c r="CW402" s="20"/>
      <c r="CX402" s="20"/>
      <c r="CY402" s="20"/>
      <c r="CZ402" s="20"/>
      <c r="DA402" s="20"/>
      <c r="DB402" s="20"/>
      <c r="DC402" s="20"/>
      <c r="DD402" s="20"/>
      <c r="DE402" s="20"/>
      <c r="DF402" s="20"/>
      <c r="DG402" s="20"/>
      <c r="DH402" s="20"/>
      <c r="DI402" s="20"/>
      <c r="DJ402" s="20"/>
      <c r="DK402" s="20"/>
      <c r="DL402" s="20"/>
      <c r="DM402" s="20"/>
      <c r="DN402" s="20"/>
      <c r="DO402" s="20"/>
      <c r="DP402" s="20"/>
      <c r="DQ402" s="20"/>
      <c r="DR402" s="20"/>
      <c r="DS402" s="20"/>
      <c r="DT402" s="20"/>
      <c r="DU402" s="20"/>
      <c r="DV402" s="20"/>
      <c r="DW402" s="20"/>
      <c r="DX402" s="20"/>
      <c r="DY402" s="20"/>
      <c r="DZ402" s="20"/>
      <c r="EA402" s="20"/>
      <c r="EB402" s="20"/>
      <c r="EC402" s="20"/>
      <c r="ED402" s="20"/>
      <c r="EE402" s="20"/>
      <c r="EF402" s="20"/>
      <c r="EG402" s="20"/>
      <c r="EH402" s="20"/>
      <c r="EI402" s="20"/>
      <c r="EJ402" s="20"/>
      <c r="EK402" s="20"/>
      <c r="EL402" s="20"/>
      <c r="EM402" s="20"/>
      <c r="EN402" s="20"/>
      <c r="EO402" s="20"/>
      <c r="EP402" s="20"/>
      <c r="EQ402" s="20"/>
      <c r="ER402" s="20"/>
      <c r="ES402" s="20"/>
      <c r="ET402" s="20"/>
      <c r="EU402" s="20"/>
      <c r="EV402" s="20"/>
      <c r="EW402" s="20"/>
      <c r="EX402" s="20"/>
      <c r="EY402" s="20"/>
      <c r="EZ402" s="20"/>
      <c r="FA402" s="20"/>
      <c r="FB402" s="20"/>
      <c r="FC402" s="20"/>
      <c r="FD402" s="20"/>
      <c r="FE402" s="20"/>
      <c r="FF402" s="20"/>
      <c r="FG402" s="20"/>
      <c r="FH402" s="20"/>
      <c r="FI402" s="20"/>
      <c r="FJ402" s="20"/>
      <c r="FK402" s="20"/>
      <c r="FL402" s="20"/>
      <c r="FM402" s="20"/>
      <c r="FN402" s="20"/>
      <c r="FO402" s="20"/>
      <c r="FP402" s="20"/>
      <c r="FQ402" s="20"/>
      <c r="FR402" s="20"/>
      <c r="FS402" s="20"/>
      <c r="FT402" s="20"/>
      <c r="FU402" s="20"/>
      <c r="FV402" s="20"/>
      <c r="FW402" s="20"/>
      <c r="FX402" s="20"/>
      <c r="FY402" s="20"/>
      <c r="FZ402" s="20"/>
      <c r="GA402" s="20"/>
      <c r="GB402" s="20"/>
      <c r="GC402" s="20"/>
      <c r="GD402" s="20"/>
      <c r="GE402" s="20"/>
      <c r="GF402" s="20"/>
      <c r="GG402" s="20"/>
      <c r="GH402" s="20"/>
      <c r="GI402" s="20"/>
      <c r="GJ402" s="20"/>
      <c r="GK402" s="20"/>
      <c r="GL402" s="20"/>
      <c r="GM402" s="20"/>
      <c r="GN402" s="20"/>
      <c r="GO402" s="20"/>
      <c r="GP402" s="20"/>
      <c r="GQ402" s="20"/>
      <c r="GR402" s="20"/>
      <c r="GS402" s="20"/>
      <c r="GT402" s="20"/>
      <c r="GU402" s="20"/>
      <c r="GV402" s="20"/>
      <c r="GW402" s="20"/>
      <c r="GX402" s="20"/>
      <c r="GY402" s="20"/>
      <c r="GZ402" s="20"/>
      <c r="HA402" s="20"/>
      <c r="HB402" s="20"/>
      <c r="HC402" s="20"/>
      <c r="HD402" s="20"/>
      <c r="HE402" s="20"/>
      <c r="HF402" s="20"/>
      <c r="HG402" s="20"/>
      <c r="HH402" s="20"/>
      <c r="HI402" s="20"/>
      <c r="HJ402" s="20"/>
      <c r="HK402" s="20"/>
      <c r="HL402" s="20"/>
      <c r="HM402" s="20"/>
      <c r="HN402" s="20"/>
      <c r="HO402" s="20"/>
      <c r="HP402" s="20"/>
      <c r="HQ402" s="20"/>
      <c r="HR402" s="20"/>
      <c r="HS402" s="20"/>
      <c r="HT402" s="20"/>
      <c r="HU402" s="20"/>
      <c r="HV402" s="20"/>
      <c r="HW402" s="20"/>
      <c r="HX402" s="20"/>
      <c r="HY402" s="20"/>
      <c r="HZ402" s="20"/>
      <c r="IA402" s="20"/>
      <c r="IB402" s="20"/>
      <c r="IC402" s="20"/>
      <c r="ID402" s="20"/>
      <c r="IE402" s="20"/>
      <c r="IF402" s="20"/>
      <c r="IG402" s="20"/>
      <c r="IH402" s="20"/>
      <c r="II402" s="20"/>
      <c r="IJ402" s="20"/>
    </row>
    <row r="403" spans="1:244" ht="60" customHeight="1" x14ac:dyDescent="0.2">
      <c r="A403" s="35" t="s">
        <v>30</v>
      </c>
      <c r="B403" s="15" t="s">
        <v>422</v>
      </c>
      <c r="C403" s="15" t="s">
        <v>19</v>
      </c>
      <c r="D403" s="15" t="s">
        <v>11</v>
      </c>
      <c r="E403" s="18">
        <f t="shared" si="59"/>
        <v>170526</v>
      </c>
      <c r="F403" s="18"/>
      <c r="G403" s="61">
        <v>170526</v>
      </c>
      <c r="H403" s="61">
        <f t="shared" si="60"/>
        <v>177345</v>
      </c>
      <c r="I403" s="61"/>
      <c r="J403" s="61">
        <v>177345</v>
      </c>
    </row>
    <row r="404" spans="1:244" ht="106.9" customHeight="1" x14ac:dyDescent="0.2">
      <c r="A404" s="37" t="s">
        <v>423</v>
      </c>
      <c r="B404" s="11" t="s">
        <v>424</v>
      </c>
      <c r="C404" s="15"/>
      <c r="D404" s="15"/>
      <c r="E404" s="16">
        <f t="shared" si="59"/>
        <v>58162</v>
      </c>
      <c r="F404" s="17">
        <f>F405</f>
        <v>0</v>
      </c>
      <c r="G404" s="16">
        <f>G405</f>
        <v>58162</v>
      </c>
      <c r="H404" s="16">
        <f t="shared" si="60"/>
        <v>60494</v>
      </c>
      <c r="I404" s="17">
        <f>I405</f>
        <v>0</v>
      </c>
      <c r="J404" s="16">
        <f>J405</f>
        <v>60494</v>
      </c>
    </row>
    <row r="405" spans="1:244" ht="65.45" customHeight="1" x14ac:dyDescent="0.2">
      <c r="A405" s="35" t="s">
        <v>834</v>
      </c>
      <c r="B405" s="15" t="s">
        <v>425</v>
      </c>
      <c r="C405" s="15"/>
      <c r="D405" s="15"/>
      <c r="E405" s="18">
        <f t="shared" si="59"/>
        <v>58162</v>
      </c>
      <c r="F405" s="19">
        <f>F406+F407</f>
        <v>0</v>
      </c>
      <c r="G405" s="18">
        <f>G406+G407</f>
        <v>58162</v>
      </c>
      <c r="H405" s="18">
        <f t="shared" si="60"/>
        <v>60494</v>
      </c>
      <c r="I405" s="19">
        <f>I406+I407</f>
        <v>0</v>
      </c>
      <c r="J405" s="18">
        <f>J406+J407</f>
        <v>60494</v>
      </c>
    </row>
    <row r="406" spans="1:244" ht="62.25" customHeight="1" x14ac:dyDescent="0.2">
      <c r="A406" s="15" t="s">
        <v>23</v>
      </c>
      <c r="B406" s="15" t="s">
        <v>425</v>
      </c>
      <c r="C406" s="15" t="s">
        <v>16</v>
      </c>
      <c r="D406" s="15" t="s">
        <v>11</v>
      </c>
      <c r="E406" s="18">
        <f>F406+G406</f>
        <v>462</v>
      </c>
      <c r="F406" s="18"/>
      <c r="G406" s="61">
        <v>462</v>
      </c>
      <c r="H406" s="61">
        <f t="shared" si="60"/>
        <v>480</v>
      </c>
      <c r="I406" s="61"/>
      <c r="J406" s="61">
        <v>480</v>
      </c>
    </row>
    <row r="407" spans="1:244" ht="54" customHeight="1" x14ac:dyDescent="0.2">
      <c r="A407" s="35" t="s">
        <v>30</v>
      </c>
      <c r="B407" s="15" t="s">
        <v>425</v>
      </c>
      <c r="C407" s="15" t="s">
        <v>19</v>
      </c>
      <c r="D407" s="15" t="s">
        <v>11</v>
      </c>
      <c r="E407" s="18">
        <f>F407+G407</f>
        <v>57700</v>
      </c>
      <c r="F407" s="18"/>
      <c r="G407" s="61">
        <v>57700</v>
      </c>
      <c r="H407" s="61">
        <f t="shared" si="60"/>
        <v>60014</v>
      </c>
      <c r="I407" s="61"/>
      <c r="J407" s="61">
        <v>60014</v>
      </c>
    </row>
    <row r="408" spans="1:244" ht="405" customHeight="1" x14ac:dyDescent="0.2">
      <c r="A408" s="49" t="s">
        <v>976</v>
      </c>
      <c r="B408" s="11" t="s">
        <v>426</v>
      </c>
      <c r="C408" s="15"/>
      <c r="D408" s="15"/>
      <c r="E408" s="16">
        <f t="shared" ref="E408:E412" si="61">F408+G408</f>
        <v>508</v>
      </c>
      <c r="F408" s="17">
        <f>F409</f>
        <v>0</v>
      </c>
      <c r="G408" s="16">
        <f>G409</f>
        <v>508</v>
      </c>
      <c r="H408" s="16">
        <f t="shared" ref="H408:H461" si="62">I408+J408</f>
        <v>528</v>
      </c>
      <c r="I408" s="17">
        <f>I409</f>
        <v>0</v>
      </c>
      <c r="J408" s="16">
        <f>J409</f>
        <v>528</v>
      </c>
      <c r="K408" s="20"/>
      <c r="L408" s="20"/>
      <c r="M408" s="20"/>
      <c r="N408" s="20"/>
      <c r="O408" s="20"/>
      <c r="P408" s="20"/>
      <c r="Q408" s="20"/>
      <c r="R408" s="20"/>
      <c r="S408" s="20"/>
      <c r="T408" s="20"/>
      <c r="U408" s="20"/>
      <c r="V408" s="20"/>
      <c r="W408" s="20"/>
      <c r="X408" s="20"/>
      <c r="Y408" s="20"/>
      <c r="Z408" s="20"/>
      <c r="AA408" s="20"/>
      <c r="AB408" s="20"/>
      <c r="AC408" s="20"/>
      <c r="AD408" s="20"/>
      <c r="AE408" s="20"/>
      <c r="AF408" s="20"/>
      <c r="AG408" s="20"/>
      <c r="AH408" s="20"/>
      <c r="AI408" s="20"/>
      <c r="AJ408" s="20"/>
      <c r="AK408" s="20"/>
      <c r="AL408" s="20"/>
      <c r="AM408" s="20"/>
      <c r="AN408" s="20"/>
      <c r="AO408" s="20"/>
      <c r="AP408" s="20"/>
      <c r="AQ408" s="20"/>
      <c r="AR408" s="20"/>
      <c r="AS408" s="20"/>
      <c r="AT408" s="20"/>
      <c r="AU408" s="20"/>
      <c r="AV408" s="20"/>
      <c r="AW408" s="20"/>
      <c r="AX408" s="20"/>
      <c r="AY408" s="20"/>
      <c r="AZ408" s="20"/>
      <c r="BA408" s="20"/>
      <c r="BB408" s="20"/>
      <c r="BC408" s="20"/>
      <c r="BD408" s="20"/>
      <c r="BE408" s="20"/>
      <c r="BF408" s="20"/>
      <c r="BG408" s="20"/>
      <c r="BH408" s="20"/>
      <c r="BI408" s="20"/>
      <c r="BJ408" s="20"/>
      <c r="BK408" s="20"/>
      <c r="BL408" s="20"/>
      <c r="BM408" s="20"/>
      <c r="BN408" s="20"/>
      <c r="BO408" s="20"/>
      <c r="BP408" s="20"/>
      <c r="BQ408" s="20"/>
      <c r="BR408" s="20"/>
      <c r="BS408" s="20"/>
      <c r="BT408" s="20"/>
      <c r="BU408" s="20"/>
      <c r="BV408" s="20"/>
      <c r="BW408" s="20"/>
      <c r="BX408" s="20"/>
      <c r="BY408" s="20"/>
      <c r="BZ408" s="20"/>
      <c r="CA408" s="20"/>
      <c r="CB408" s="20"/>
      <c r="CC408" s="20"/>
      <c r="CD408" s="20"/>
      <c r="CE408" s="20"/>
      <c r="CF408" s="20"/>
      <c r="CG408" s="20"/>
      <c r="CH408" s="20"/>
      <c r="CI408" s="20"/>
      <c r="CJ408" s="20"/>
      <c r="CK408" s="20"/>
      <c r="CL408" s="20"/>
      <c r="CM408" s="20"/>
      <c r="CN408" s="20"/>
      <c r="CO408" s="20"/>
      <c r="CP408" s="20"/>
      <c r="CQ408" s="20"/>
      <c r="CR408" s="20"/>
      <c r="CS408" s="20"/>
      <c r="CT408" s="20"/>
      <c r="CU408" s="20"/>
      <c r="CV408" s="20"/>
      <c r="CW408" s="20"/>
      <c r="CX408" s="20"/>
      <c r="CY408" s="20"/>
      <c r="CZ408" s="20"/>
      <c r="DA408" s="20"/>
      <c r="DB408" s="20"/>
      <c r="DC408" s="20"/>
      <c r="DD408" s="20"/>
      <c r="DE408" s="20"/>
      <c r="DF408" s="20"/>
      <c r="DG408" s="20"/>
      <c r="DH408" s="20"/>
      <c r="DI408" s="20"/>
      <c r="DJ408" s="20"/>
      <c r="DK408" s="20"/>
      <c r="DL408" s="20"/>
      <c r="DM408" s="20"/>
      <c r="DN408" s="20"/>
      <c r="DO408" s="20"/>
      <c r="DP408" s="20"/>
      <c r="DQ408" s="20"/>
      <c r="DR408" s="20"/>
      <c r="DS408" s="20"/>
      <c r="DT408" s="20"/>
      <c r="DU408" s="20"/>
      <c r="DV408" s="20"/>
      <c r="DW408" s="20"/>
      <c r="DX408" s="20"/>
      <c r="DY408" s="20"/>
      <c r="DZ408" s="20"/>
      <c r="EA408" s="20"/>
      <c r="EB408" s="20"/>
      <c r="EC408" s="20"/>
      <c r="ED408" s="20"/>
      <c r="EE408" s="20"/>
      <c r="EF408" s="20"/>
      <c r="EG408" s="20"/>
      <c r="EH408" s="20"/>
      <c r="EI408" s="20"/>
      <c r="EJ408" s="20"/>
      <c r="EK408" s="20"/>
      <c r="EL408" s="20"/>
      <c r="EM408" s="20"/>
      <c r="EN408" s="20"/>
      <c r="EO408" s="20"/>
      <c r="EP408" s="20"/>
      <c r="EQ408" s="20"/>
      <c r="ER408" s="20"/>
      <c r="ES408" s="20"/>
      <c r="ET408" s="20"/>
      <c r="EU408" s="20"/>
      <c r="EV408" s="20"/>
      <c r="EW408" s="20"/>
      <c r="EX408" s="20"/>
      <c r="EY408" s="20"/>
      <c r="EZ408" s="20"/>
      <c r="FA408" s="20"/>
      <c r="FB408" s="20"/>
      <c r="FC408" s="20"/>
      <c r="FD408" s="20"/>
      <c r="FE408" s="20"/>
      <c r="FF408" s="20"/>
      <c r="FG408" s="20"/>
      <c r="FH408" s="20"/>
      <c r="FI408" s="20"/>
      <c r="FJ408" s="20"/>
      <c r="FK408" s="20"/>
      <c r="FL408" s="20"/>
      <c r="FM408" s="20"/>
      <c r="FN408" s="20"/>
      <c r="FO408" s="20"/>
      <c r="FP408" s="20"/>
      <c r="FQ408" s="20"/>
      <c r="FR408" s="20"/>
      <c r="FS408" s="20"/>
      <c r="FT408" s="20"/>
      <c r="FU408" s="20"/>
      <c r="FV408" s="20"/>
      <c r="FW408" s="20"/>
      <c r="FX408" s="20"/>
      <c r="FY408" s="20"/>
      <c r="FZ408" s="20"/>
      <c r="GA408" s="20"/>
      <c r="GB408" s="20"/>
      <c r="GC408" s="20"/>
      <c r="GD408" s="20"/>
      <c r="GE408" s="20"/>
      <c r="GF408" s="20"/>
      <c r="GG408" s="20"/>
      <c r="GH408" s="20"/>
      <c r="GI408" s="20"/>
      <c r="GJ408" s="20"/>
      <c r="GK408" s="20"/>
      <c r="GL408" s="20"/>
      <c r="GM408" s="20"/>
      <c r="GN408" s="20"/>
      <c r="GO408" s="20"/>
      <c r="GP408" s="20"/>
      <c r="GQ408" s="20"/>
      <c r="GR408" s="20"/>
      <c r="GS408" s="20"/>
      <c r="GT408" s="20"/>
      <c r="GU408" s="20"/>
      <c r="GV408" s="20"/>
      <c r="GW408" s="20"/>
      <c r="GX408" s="20"/>
      <c r="GY408" s="20"/>
      <c r="GZ408" s="20"/>
      <c r="HA408" s="20"/>
      <c r="HB408" s="20"/>
      <c r="HC408" s="20"/>
      <c r="HD408" s="20"/>
      <c r="HE408" s="20"/>
      <c r="HF408" s="20"/>
      <c r="HG408" s="20"/>
      <c r="HH408" s="20"/>
      <c r="HI408" s="20"/>
      <c r="HJ408" s="20"/>
      <c r="HK408" s="20"/>
      <c r="HL408" s="20"/>
      <c r="HM408" s="20"/>
      <c r="HN408" s="20"/>
      <c r="HO408" s="20"/>
      <c r="HP408" s="20"/>
      <c r="HQ408" s="20"/>
      <c r="HR408" s="20"/>
      <c r="HS408" s="20"/>
      <c r="HT408" s="20"/>
      <c r="HU408" s="20"/>
      <c r="HV408" s="20"/>
      <c r="HW408" s="20"/>
      <c r="HX408" s="20"/>
      <c r="HY408" s="20"/>
      <c r="HZ408" s="20"/>
      <c r="IA408" s="20"/>
      <c r="IB408" s="20"/>
      <c r="IC408" s="20"/>
      <c r="ID408" s="20"/>
      <c r="IE408" s="20"/>
      <c r="IF408" s="20"/>
      <c r="IG408" s="20"/>
      <c r="IH408" s="20"/>
      <c r="II408" s="20"/>
      <c r="IJ408" s="20"/>
    </row>
    <row r="409" spans="1:244" ht="165" x14ac:dyDescent="0.2">
      <c r="A409" s="35" t="s">
        <v>977</v>
      </c>
      <c r="B409" s="15" t="s">
        <v>427</v>
      </c>
      <c r="C409" s="15"/>
      <c r="D409" s="15"/>
      <c r="E409" s="18">
        <f t="shared" si="61"/>
        <v>508</v>
      </c>
      <c r="F409" s="19">
        <f>F410+F411</f>
        <v>0</v>
      </c>
      <c r="G409" s="18">
        <f>G410+G411</f>
        <v>508</v>
      </c>
      <c r="H409" s="18">
        <f t="shared" si="62"/>
        <v>528</v>
      </c>
      <c r="I409" s="19">
        <f>I410+I411</f>
        <v>0</v>
      </c>
      <c r="J409" s="18">
        <f>J410+J411</f>
        <v>528</v>
      </c>
    </row>
    <row r="410" spans="1:244" ht="64.5" customHeight="1" x14ac:dyDescent="0.2">
      <c r="A410" s="15" t="s">
        <v>23</v>
      </c>
      <c r="B410" s="15" t="s">
        <v>427</v>
      </c>
      <c r="C410" s="15" t="s">
        <v>16</v>
      </c>
      <c r="D410" s="15" t="s">
        <v>11</v>
      </c>
      <c r="E410" s="18">
        <f t="shared" si="61"/>
        <v>4</v>
      </c>
      <c r="F410" s="18"/>
      <c r="G410" s="61">
        <v>4</v>
      </c>
      <c r="H410" s="61">
        <f t="shared" si="62"/>
        <v>4</v>
      </c>
      <c r="I410" s="61"/>
      <c r="J410" s="61">
        <v>4</v>
      </c>
    </row>
    <row r="411" spans="1:244" ht="54.75" customHeight="1" x14ac:dyDescent="0.2">
      <c r="A411" s="35" t="s">
        <v>30</v>
      </c>
      <c r="B411" s="15" t="s">
        <v>427</v>
      </c>
      <c r="C411" s="15" t="s">
        <v>19</v>
      </c>
      <c r="D411" s="15" t="s">
        <v>11</v>
      </c>
      <c r="E411" s="18">
        <f t="shared" si="61"/>
        <v>504</v>
      </c>
      <c r="F411" s="18"/>
      <c r="G411" s="61">
        <v>504</v>
      </c>
      <c r="H411" s="61">
        <f t="shared" si="62"/>
        <v>524</v>
      </c>
      <c r="I411" s="61"/>
      <c r="J411" s="61">
        <v>524</v>
      </c>
      <c r="K411" s="20"/>
      <c r="L411" s="20"/>
      <c r="M411" s="20"/>
      <c r="N411" s="20"/>
      <c r="O411" s="20"/>
      <c r="P411" s="20"/>
      <c r="Q411" s="20"/>
      <c r="R411" s="20"/>
      <c r="S411" s="20"/>
      <c r="T411" s="20"/>
      <c r="U411" s="20"/>
      <c r="V411" s="20"/>
      <c r="W411" s="20"/>
      <c r="X411" s="20"/>
      <c r="Y411" s="20"/>
      <c r="Z411" s="20"/>
      <c r="AA411" s="20"/>
      <c r="AB411" s="20"/>
      <c r="AC411" s="20"/>
      <c r="AD411" s="20"/>
      <c r="AE411" s="20"/>
      <c r="AF411" s="20"/>
      <c r="AG411" s="20"/>
      <c r="AH411" s="20"/>
      <c r="AI411" s="20"/>
      <c r="AJ411" s="20"/>
      <c r="AK411" s="20"/>
      <c r="AL411" s="20"/>
      <c r="AM411" s="20"/>
      <c r="AN411" s="20"/>
      <c r="AO411" s="20"/>
      <c r="AP411" s="20"/>
      <c r="AQ411" s="20"/>
      <c r="AR411" s="20"/>
      <c r="AS411" s="20"/>
      <c r="AT411" s="20"/>
      <c r="AU411" s="20"/>
      <c r="AV411" s="20"/>
      <c r="AW411" s="20"/>
      <c r="AX411" s="20"/>
      <c r="AY411" s="20"/>
      <c r="AZ411" s="20"/>
      <c r="BA411" s="20"/>
      <c r="BB411" s="20"/>
      <c r="BC411" s="20"/>
      <c r="BD411" s="20"/>
      <c r="BE411" s="20"/>
      <c r="BF411" s="20"/>
      <c r="BG411" s="20"/>
      <c r="BH411" s="20"/>
      <c r="BI411" s="20"/>
      <c r="BJ411" s="20"/>
      <c r="BK411" s="20"/>
      <c r="BL411" s="20"/>
      <c r="BM411" s="20"/>
      <c r="BN411" s="20"/>
      <c r="BO411" s="20"/>
      <c r="BP411" s="20"/>
      <c r="BQ411" s="20"/>
      <c r="BR411" s="20"/>
      <c r="BS411" s="20"/>
      <c r="BT411" s="20"/>
      <c r="BU411" s="20"/>
      <c r="BV411" s="20"/>
      <c r="BW411" s="20"/>
      <c r="BX411" s="20"/>
      <c r="BY411" s="20"/>
      <c r="BZ411" s="20"/>
      <c r="CA411" s="20"/>
      <c r="CB411" s="20"/>
      <c r="CC411" s="20"/>
      <c r="CD411" s="20"/>
      <c r="CE411" s="20"/>
      <c r="CF411" s="20"/>
      <c r="CG411" s="20"/>
      <c r="CH411" s="20"/>
      <c r="CI411" s="20"/>
      <c r="CJ411" s="20"/>
      <c r="CK411" s="20"/>
      <c r="CL411" s="20"/>
      <c r="CM411" s="20"/>
      <c r="CN411" s="20"/>
      <c r="CO411" s="20"/>
      <c r="CP411" s="20"/>
      <c r="CQ411" s="20"/>
      <c r="CR411" s="20"/>
      <c r="CS411" s="20"/>
      <c r="CT411" s="20"/>
      <c r="CU411" s="20"/>
      <c r="CV411" s="20"/>
      <c r="CW411" s="20"/>
      <c r="CX411" s="20"/>
      <c r="CY411" s="20"/>
      <c r="CZ411" s="20"/>
      <c r="DA411" s="20"/>
      <c r="DB411" s="20"/>
      <c r="DC411" s="20"/>
      <c r="DD411" s="20"/>
      <c r="DE411" s="20"/>
      <c r="DF411" s="20"/>
      <c r="DG411" s="20"/>
      <c r="DH411" s="20"/>
      <c r="DI411" s="20"/>
      <c r="DJ411" s="20"/>
      <c r="DK411" s="20"/>
      <c r="DL411" s="20"/>
      <c r="DM411" s="20"/>
      <c r="DN411" s="20"/>
      <c r="DO411" s="20"/>
      <c r="DP411" s="20"/>
      <c r="DQ411" s="20"/>
      <c r="DR411" s="20"/>
      <c r="DS411" s="20"/>
      <c r="DT411" s="20"/>
      <c r="DU411" s="20"/>
      <c r="DV411" s="20"/>
      <c r="DW411" s="20"/>
      <c r="DX411" s="20"/>
      <c r="DY411" s="20"/>
      <c r="DZ411" s="20"/>
      <c r="EA411" s="20"/>
      <c r="EB411" s="20"/>
      <c r="EC411" s="20"/>
      <c r="ED411" s="20"/>
      <c r="EE411" s="20"/>
      <c r="EF411" s="20"/>
      <c r="EG411" s="20"/>
      <c r="EH411" s="20"/>
      <c r="EI411" s="20"/>
      <c r="EJ411" s="20"/>
      <c r="EK411" s="20"/>
      <c r="EL411" s="20"/>
      <c r="EM411" s="20"/>
      <c r="EN411" s="20"/>
      <c r="EO411" s="20"/>
      <c r="EP411" s="20"/>
      <c r="EQ411" s="20"/>
      <c r="ER411" s="20"/>
      <c r="ES411" s="20"/>
      <c r="ET411" s="20"/>
      <c r="EU411" s="20"/>
      <c r="EV411" s="20"/>
      <c r="EW411" s="20"/>
      <c r="EX411" s="20"/>
      <c r="EY411" s="20"/>
      <c r="EZ411" s="20"/>
      <c r="FA411" s="20"/>
      <c r="FB411" s="20"/>
      <c r="FC411" s="20"/>
      <c r="FD411" s="20"/>
      <c r="FE411" s="20"/>
      <c r="FF411" s="20"/>
      <c r="FG411" s="20"/>
      <c r="FH411" s="20"/>
      <c r="FI411" s="20"/>
      <c r="FJ411" s="20"/>
      <c r="FK411" s="20"/>
      <c r="FL411" s="20"/>
      <c r="FM411" s="20"/>
      <c r="FN411" s="20"/>
      <c r="FO411" s="20"/>
      <c r="FP411" s="20"/>
      <c r="FQ411" s="20"/>
      <c r="FR411" s="20"/>
      <c r="FS411" s="20"/>
      <c r="FT411" s="20"/>
      <c r="FU411" s="20"/>
      <c r="FV411" s="20"/>
      <c r="FW411" s="20"/>
      <c r="FX411" s="20"/>
      <c r="FY411" s="20"/>
      <c r="FZ411" s="20"/>
      <c r="GA411" s="20"/>
      <c r="GB411" s="20"/>
      <c r="GC411" s="20"/>
      <c r="GD411" s="20"/>
      <c r="GE411" s="20"/>
      <c r="GF411" s="20"/>
      <c r="GG411" s="20"/>
      <c r="GH411" s="20"/>
      <c r="GI411" s="20"/>
      <c r="GJ411" s="20"/>
      <c r="GK411" s="20"/>
      <c r="GL411" s="20"/>
      <c r="GM411" s="20"/>
      <c r="GN411" s="20"/>
      <c r="GO411" s="20"/>
      <c r="GP411" s="20"/>
      <c r="GQ411" s="20"/>
      <c r="GR411" s="20"/>
      <c r="GS411" s="20"/>
      <c r="GT411" s="20"/>
      <c r="GU411" s="20"/>
      <c r="GV411" s="20"/>
      <c r="GW411" s="20"/>
      <c r="GX411" s="20"/>
      <c r="GY411" s="20"/>
      <c r="GZ411" s="20"/>
      <c r="HA411" s="20"/>
      <c r="HB411" s="20"/>
      <c r="HC411" s="20"/>
      <c r="HD411" s="20"/>
      <c r="HE411" s="20"/>
      <c r="HF411" s="20"/>
      <c r="HG411" s="20"/>
      <c r="HH411" s="20"/>
      <c r="HI411" s="20"/>
      <c r="HJ411" s="20"/>
      <c r="HK411" s="20"/>
      <c r="HL411" s="20"/>
      <c r="HM411" s="20"/>
      <c r="HN411" s="20"/>
      <c r="HO411" s="20"/>
      <c r="HP411" s="20"/>
      <c r="HQ411" s="20"/>
      <c r="HR411" s="20"/>
      <c r="HS411" s="20"/>
      <c r="HT411" s="20"/>
      <c r="HU411" s="20"/>
      <c r="HV411" s="20"/>
      <c r="HW411" s="20"/>
      <c r="HX411" s="20"/>
      <c r="HY411" s="20"/>
      <c r="HZ411" s="20"/>
      <c r="IA411" s="20"/>
      <c r="IB411" s="20"/>
      <c r="IC411" s="20"/>
      <c r="ID411" s="20"/>
      <c r="IE411" s="20"/>
      <c r="IF411" s="20"/>
      <c r="IG411" s="20"/>
      <c r="IH411" s="20"/>
      <c r="II411" s="20"/>
      <c r="IJ411" s="20"/>
    </row>
    <row r="412" spans="1:244" ht="223.5" customHeight="1" x14ac:dyDescent="0.2">
      <c r="A412" s="37" t="s">
        <v>963</v>
      </c>
      <c r="B412" s="11" t="s">
        <v>428</v>
      </c>
      <c r="C412" s="15"/>
      <c r="D412" s="15"/>
      <c r="E412" s="16">
        <f t="shared" si="61"/>
        <v>2013.8</v>
      </c>
      <c r="F412" s="17">
        <f>F413+F415</f>
        <v>0</v>
      </c>
      <c r="G412" s="16">
        <f>G413+G415</f>
        <v>2013.8</v>
      </c>
      <c r="H412" s="16">
        <f t="shared" si="62"/>
        <v>2094.8000000000002</v>
      </c>
      <c r="I412" s="17">
        <f>I413+I415</f>
        <v>0</v>
      </c>
      <c r="J412" s="16">
        <f>J413+J415</f>
        <v>2094.8000000000002</v>
      </c>
    </row>
    <row r="413" spans="1:244" ht="75" customHeight="1" x14ac:dyDescent="0.2">
      <c r="A413" s="35" t="s">
        <v>429</v>
      </c>
      <c r="B413" s="15" t="s">
        <v>430</v>
      </c>
      <c r="C413" s="15"/>
      <c r="D413" s="15"/>
      <c r="E413" s="18">
        <f t="shared" ref="E413:E422" si="63">F413+G413</f>
        <v>2.8</v>
      </c>
      <c r="F413" s="19">
        <f>F414</f>
        <v>0</v>
      </c>
      <c r="G413" s="18">
        <f>G414</f>
        <v>2.8</v>
      </c>
      <c r="H413" s="18">
        <f t="shared" si="62"/>
        <v>2.8</v>
      </c>
      <c r="I413" s="19">
        <f>I414</f>
        <v>0</v>
      </c>
      <c r="J413" s="18">
        <f>J414</f>
        <v>2.8</v>
      </c>
    </row>
    <row r="414" spans="1:244" ht="71.25" customHeight="1" x14ac:dyDescent="0.2">
      <c r="A414" s="15" t="s">
        <v>23</v>
      </c>
      <c r="B414" s="15" t="s">
        <v>430</v>
      </c>
      <c r="C414" s="15" t="s">
        <v>16</v>
      </c>
      <c r="D414" s="15" t="s">
        <v>38</v>
      </c>
      <c r="E414" s="18">
        <f t="shared" si="63"/>
        <v>2.8</v>
      </c>
      <c r="F414" s="19"/>
      <c r="G414" s="18">
        <v>2.8</v>
      </c>
      <c r="H414" s="18">
        <f>I414+J414</f>
        <v>2.8</v>
      </c>
      <c r="I414" s="19"/>
      <c r="J414" s="18">
        <v>2.8</v>
      </c>
    </row>
    <row r="415" spans="1:244" ht="64.150000000000006" customHeight="1" x14ac:dyDescent="0.2">
      <c r="A415" s="35" t="s">
        <v>835</v>
      </c>
      <c r="B415" s="15" t="s">
        <v>431</v>
      </c>
      <c r="C415" s="15"/>
      <c r="D415" s="15"/>
      <c r="E415" s="18">
        <f t="shared" si="63"/>
        <v>2011</v>
      </c>
      <c r="F415" s="19">
        <f>F416+F417</f>
        <v>0</v>
      </c>
      <c r="G415" s="18">
        <f>G416+G417</f>
        <v>2011</v>
      </c>
      <c r="H415" s="18">
        <f t="shared" si="62"/>
        <v>2092</v>
      </c>
      <c r="I415" s="19">
        <f>I416+I417</f>
        <v>0</v>
      </c>
      <c r="J415" s="18">
        <f>J416+J417</f>
        <v>2092</v>
      </c>
    </row>
    <row r="416" spans="1:244" ht="69.75" customHeight="1" x14ac:dyDescent="0.2">
      <c r="A416" s="15" t="s">
        <v>23</v>
      </c>
      <c r="B416" s="15" t="s">
        <v>431</v>
      </c>
      <c r="C416" s="15" t="s">
        <v>16</v>
      </c>
      <c r="D416" s="15" t="s">
        <v>11</v>
      </c>
      <c r="E416" s="18">
        <f t="shared" si="63"/>
        <v>39</v>
      </c>
      <c r="F416" s="18"/>
      <c r="G416" s="61">
        <v>39</v>
      </c>
      <c r="H416" s="61">
        <f t="shared" si="62"/>
        <v>41</v>
      </c>
      <c r="I416" s="61"/>
      <c r="J416" s="61">
        <v>41</v>
      </c>
    </row>
    <row r="417" spans="1:10" ht="48" customHeight="1" x14ac:dyDescent="0.2">
      <c r="A417" s="35" t="s">
        <v>30</v>
      </c>
      <c r="B417" s="15" t="s">
        <v>431</v>
      </c>
      <c r="C417" s="15" t="s">
        <v>19</v>
      </c>
      <c r="D417" s="15" t="s">
        <v>11</v>
      </c>
      <c r="E417" s="18">
        <f t="shared" si="63"/>
        <v>1972</v>
      </c>
      <c r="F417" s="18"/>
      <c r="G417" s="61">
        <v>1972</v>
      </c>
      <c r="H417" s="61">
        <f t="shared" si="62"/>
        <v>2051</v>
      </c>
      <c r="I417" s="61"/>
      <c r="J417" s="61">
        <v>2051</v>
      </c>
    </row>
    <row r="418" spans="1:10" ht="116.45" customHeight="1" x14ac:dyDescent="0.2">
      <c r="A418" s="37" t="s">
        <v>432</v>
      </c>
      <c r="B418" s="11" t="s">
        <v>433</v>
      </c>
      <c r="C418" s="15"/>
      <c r="D418" s="15"/>
      <c r="E418" s="16">
        <f t="shared" si="63"/>
        <v>333</v>
      </c>
      <c r="F418" s="17">
        <f>F419</f>
        <v>0</v>
      </c>
      <c r="G418" s="16">
        <f>G419</f>
        <v>333</v>
      </c>
      <c r="H418" s="16">
        <f t="shared" si="62"/>
        <v>333</v>
      </c>
      <c r="I418" s="17">
        <f>I419</f>
        <v>0</v>
      </c>
      <c r="J418" s="16">
        <f>J419</f>
        <v>333</v>
      </c>
    </row>
    <row r="419" spans="1:10" ht="83.25" customHeight="1" x14ac:dyDescent="0.2">
      <c r="A419" s="35" t="s">
        <v>434</v>
      </c>
      <c r="B419" s="15" t="s">
        <v>435</v>
      </c>
      <c r="C419" s="15"/>
      <c r="D419" s="15"/>
      <c r="E419" s="18">
        <f t="shared" si="63"/>
        <v>333</v>
      </c>
      <c r="F419" s="19">
        <f>F420+F421</f>
        <v>0</v>
      </c>
      <c r="G419" s="18">
        <f>G420+G421</f>
        <v>333</v>
      </c>
      <c r="H419" s="18">
        <f t="shared" si="62"/>
        <v>333</v>
      </c>
      <c r="I419" s="19">
        <f>I420+I421</f>
        <v>0</v>
      </c>
      <c r="J419" s="18">
        <f>J420+J421</f>
        <v>333</v>
      </c>
    </row>
    <row r="420" spans="1:10" ht="71.25" customHeight="1" x14ac:dyDescent="0.2">
      <c r="A420" s="15" t="s">
        <v>23</v>
      </c>
      <c r="B420" s="15" t="s">
        <v>435</v>
      </c>
      <c r="C420" s="15" t="s">
        <v>16</v>
      </c>
      <c r="D420" s="15" t="s">
        <v>11</v>
      </c>
      <c r="E420" s="18">
        <f t="shared" si="63"/>
        <v>3</v>
      </c>
      <c r="F420" s="18"/>
      <c r="G420" s="61">
        <v>3</v>
      </c>
      <c r="H420" s="61">
        <f t="shared" si="62"/>
        <v>3</v>
      </c>
      <c r="I420" s="61"/>
      <c r="J420" s="61">
        <v>3</v>
      </c>
    </row>
    <row r="421" spans="1:10" ht="43.5" customHeight="1" x14ac:dyDescent="0.2">
      <c r="A421" s="35" t="s">
        <v>30</v>
      </c>
      <c r="B421" s="15" t="s">
        <v>435</v>
      </c>
      <c r="C421" s="15" t="s">
        <v>19</v>
      </c>
      <c r="D421" s="15" t="s">
        <v>11</v>
      </c>
      <c r="E421" s="18">
        <f t="shared" si="63"/>
        <v>330</v>
      </c>
      <c r="F421" s="18"/>
      <c r="G421" s="61">
        <v>330</v>
      </c>
      <c r="H421" s="61">
        <f t="shared" si="62"/>
        <v>330</v>
      </c>
      <c r="I421" s="61"/>
      <c r="J421" s="61">
        <v>330</v>
      </c>
    </row>
    <row r="422" spans="1:10" ht="205.9" customHeight="1" x14ac:dyDescent="0.2">
      <c r="A422" s="37" t="s">
        <v>978</v>
      </c>
      <c r="B422" s="11" t="s">
        <v>436</v>
      </c>
      <c r="C422" s="15"/>
      <c r="D422" s="15"/>
      <c r="E422" s="16">
        <f t="shared" si="63"/>
        <v>661</v>
      </c>
      <c r="F422" s="17">
        <f>F423</f>
        <v>0</v>
      </c>
      <c r="G422" s="16">
        <f>G423</f>
        <v>661</v>
      </c>
      <c r="H422" s="16">
        <f t="shared" si="62"/>
        <v>689</v>
      </c>
      <c r="I422" s="17">
        <f>I423</f>
        <v>0</v>
      </c>
      <c r="J422" s="16">
        <f>J423</f>
        <v>689</v>
      </c>
    </row>
    <row r="423" spans="1:10" ht="281.25" customHeight="1" x14ac:dyDescent="0.2">
      <c r="A423" s="35" t="s">
        <v>836</v>
      </c>
      <c r="B423" s="15" t="s">
        <v>437</v>
      </c>
      <c r="C423" s="15"/>
      <c r="D423" s="15"/>
      <c r="E423" s="18">
        <f t="shared" ref="E423:E463" si="64">F423+G423</f>
        <v>661</v>
      </c>
      <c r="F423" s="19">
        <f>F424+F425</f>
        <v>0</v>
      </c>
      <c r="G423" s="18">
        <f>G424+G425</f>
        <v>661</v>
      </c>
      <c r="H423" s="18">
        <f t="shared" si="62"/>
        <v>689</v>
      </c>
      <c r="I423" s="19">
        <f>I424+I425</f>
        <v>0</v>
      </c>
      <c r="J423" s="18">
        <f>J424+J425</f>
        <v>689</v>
      </c>
    </row>
    <row r="424" spans="1:10" ht="73.5" customHeight="1" x14ac:dyDescent="0.2">
      <c r="A424" s="15" t="s">
        <v>23</v>
      </c>
      <c r="B424" s="15" t="s">
        <v>437</v>
      </c>
      <c r="C424" s="15" t="s">
        <v>16</v>
      </c>
      <c r="D424" s="15" t="s">
        <v>11</v>
      </c>
      <c r="E424" s="18">
        <f t="shared" si="64"/>
        <v>5</v>
      </c>
      <c r="F424" s="18"/>
      <c r="G424" s="61">
        <v>5</v>
      </c>
      <c r="H424" s="61">
        <f t="shared" si="62"/>
        <v>6</v>
      </c>
      <c r="I424" s="61"/>
      <c r="J424" s="61">
        <v>6</v>
      </c>
    </row>
    <row r="425" spans="1:10" ht="45.75" customHeight="1" x14ac:dyDescent="0.2">
      <c r="A425" s="35" t="s">
        <v>30</v>
      </c>
      <c r="B425" s="15" t="s">
        <v>437</v>
      </c>
      <c r="C425" s="15" t="s">
        <v>19</v>
      </c>
      <c r="D425" s="15" t="s">
        <v>11</v>
      </c>
      <c r="E425" s="18">
        <f t="shared" si="64"/>
        <v>656</v>
      </c>
      <c r="F425" s="18"/>
      <c r="G425" s="61">
        <v>656</v>
      </c>
      <c r="H425" s="61">
        <f t="shared" si="62"/>
        <v>683</v>
      </c>
      <c r="I425" s="61"/>
      <c r="J425" s="61">
        <v>683</v>
      </c>
    </row>
    <row r="426" spans="1:10" ht="172.9" customHeight="1" x14ac:dyDescent="0.2">
      <c r="A426" s="37" t="s">
        <v>438</v>
      </c>
      <c r="B426" s="11" t="s">
        <v>439</v>
      </c>
      <c r="C426" s="15"/>
      <c r="D426" s="15"/>
      <c r="E426" s="16">
        <f t="shared" si="64"/>
        <v>48766</v>
      </c>
      <c r="F426" s="16">
        <f>F429+F427</f>
        <v>0</v>
      </c>
      <c r="G426" s="16">
        <f>G429+G427</f>
        <v>48766</v>
      </c>
      <c r="H426" s="16">
        <f t="shared" si="62"/>
        <v>51007</v>
      </c>
      <c r="I426" s="16">
        <f>I429+I427</f>
        <v>0</v>
      </c>
      <c r="J426" s="16">
        <f>J429+J427</f>
        <v>51007</v>
      </c>
    </row>
    <row r="427" spans="1:10" ht="90" customHeight="1" x14ac:dyDescent="0.2">
      <c r="A427" s="35" t="s">
        <v>874</v>
      </c>
      <c r="B427" s="15" t="s">
        <v>875</v>
      </c>
      <c r="C427" s="15"/>
      <c r="D427" s="15"/>
      <c r="E427" s="18">
        <f t="shared" si="64"/>
        <v>1594</v>
      </c>
      <c r="F427" s="19">
        <f>F428</f>
        <v>0</v>
      </c>
      <c r="G427" s="19">
        <f>G428</f>
        <v>1594</v>
      </c>
      <c r="H427" s="18">
        <f t="shared" si="62"/>
        <v>1657</v>
      </c>
      <c r="I427" s="19">
        <f>I428</f>
        <v>0</v>
      </c>
      <c r="J427" s="19">
        <f>J428</f>
        <v>1657</v>
      </c>
    </row>
    <row r="428" spans="1:10" ht="67.5" customHeight="1" x14ac:dyDescent="0.2">
      <c r="A428" s="15" t="s">
        <v>23</v>
      </c>
      <c r="B428" s="15" t="s">
        <v>875</v>
      </c>
      <c r="C428" s="15" t="s">
        <v>16</v>
      </c>
      <c r="D428" s="15" t="s">
        <v>11</v>
      </c>
      <c r="E428" s="18">
        <f t="shared" si="64"/>
        <v>1594</v>
      </c>
      <c r="F428" s="19"/>
      <c r="G428" s="61">
        <v>1594</v>
      </c>
      <c r="H428" s="61">
        <f t="shared" si="62"/>
        <v>1657</v>
      </c>
      <c r="I428" s="61"/>
      <c r="J428" s="61">
        <v>1657</v>
      </c>
    </row>
    <row r="429" spans="1:10" ht="138" customHeight="1" x14ac:dyDescent="0.2">
      <c r="A429" s="35" t="s">
        <v>851</v>
      </c>
      <c r="B429" s="15" t="s">
        <v>852</v>
      </c>
      <c r="C429" s="15"/>
      <c r="D429" s="15"/>
      <c r="E429" s="18">
        <f t="shared" si="64"/>
        <v>47172</v>
      </c>
      <c r="F429" s="19">
        <f>F430+F431</f>
        <v>0</v>
      </c>
      <c r="G429" s="19">
        <f>G430+G431</f>
        <v>47172</v>
      </c>
      <c r="H429" s="18">
        <f t="shared" si="62"/>
        <v>49350</v>
      </c>
      <c r="I429" s="19">
        <f>I430+I431</f>
        <v>0</v>
      </c>
      <c r="J429" s="19">
        <f>J430+J431</f>
        <v>49350</v>
      </c>
    </row>
    <row r="430" spans="1:10" ht="70.5" customHeight="1" x14ac:dyDescent="0.2">
      <c r="A430" s="15" t="s">
        <v>23</v>
      </c>
      <c r="B430" s="15" t="s">
        <v>852</v>
      </c>
      <c r="C430" s="15" t="s">
        <v>16</v>
      </c>
      <c r="D430" s="15" t="s">
        <v>11</v>
      </c>
      <c r="E430" s="18">
        <f t="shared" si="64"/>
        <v>697.4</v>
      </c>
      <c r="F430" s="17"/>
      <c r="G430" s="61">
        <v>697.4</v>
      </c>
      <c r="H430" s="61">
        <f t="shared" si="62"/>
        <v>729.7</v>
      </c>
      <c r="I430" s="61"/>
      <c r="J430" s="61">
        <v>729.7</v>
      </c>
    </row>
    <row r="431" spans="1:10" ht="70.5" customHeight="1" x14ac:dyDescent="0.2">
      <c r="A431" s="35" t="s">
        <v>30</v>
      </c>
      <c r="B431" s="15" t="s">
        <v>852</v>
      </c>
      <c r="C431" s="15" t="s">
        <v>19</v>
      </c>
      <c r="D431" s="15" t="s">
        <v>11</v>
      </c>
      <c r="E431" s="18">
        <f t="shared" si="64"/>
        <v>46474.6</v>
      </c>
      <c r="F431" s="17"/>
      <c r="G431" s="61">
        <v>46474.6</v>
      </c>
      <c r="H431" s="61">
        <f t="shared" si="62"/>
        <v>48620.3</v>
      </c>
      <c r="I431" s="61"/>
      <c r="J431" s="61">
        <v>48620.3</v>
      </c>
    </row>
    <row r="432" spans="1:10" ht="139.15" customHeight="1" x14ac:dyDescent="0.2">
      <c r="A432" s="37" t="s">
        <v>441</v>
      </c>
      <c r="B432" s="11" t="s">
        <v>442</v>
      </c>
      <c r="C432" s="15"/>
      <c r="D432" s="15"/>
      <c r="E432" s="16">
        <f t="shared" si="64"/>
        <v>17517</v>
      </c>
      <c r="F432" s="17">
        <f>F433</f>
        <v>0</v>
      </c>
      <c r="G432" s="16">
        <f>G433</f>
        <v>17517</v>
      </c>
      <c r="H432" s="16">
        <f t="shared" si="62"/>
        <v>18218</v>
      </c>
      <c r="I432" s="17">
        <f>I433</f>
        <v>0</v>
      </c>
      <c r="J432" s="16">
        <f>J433</f>
        <v>18218</v>
      </c>
    </row>
    <row r="433" spans="1:10" ht="149.25" customHeight="1" x14ac:dyDescent="0.2">
      <c r="A433" s="35" t="s">
        <v>443</v>
      </c>
      <c r="B433" s="15" t="s">
        <v>444</v>
      </c>
      <c r="C433" s="15"/>
      <c r="D433" s="15"/>
      <c r="E433" s="18">
        <f t="shared" si="64"/>
        <v>17517</v>
      </c>
      <c r="F433" s="19">
        <f>F434+F435</f>
        <v>0</v>
      </c>
      <c r="G433" s="18">
        <f>G434+G435</f>
        <v>17517</v>
      </c>
      <c r="H433" s="18">
        <f t="shared" si="62"/>
        <v>18218</v>
      </c>
      <c r="I433" s="19">
        <f>I434+I435</f>
        <v>0</v>
      </c>
      <c r="J433" s="18">
        <f>J434+J435</f>
        <v>18218</v>
      </c>
    </row>
    <row r="434" spans="1:10" ht="67.5" customHeight="1" x14ac:dyDescent="0.2">
      <c r="A434" s="15" t="s">
        <v>23</v>
      </c>
      <c r="B434" s="15" t="s">
        <v>444</v>
      </c>
      <c r="C434" s="15" t="s">
        <v>16</v>
      </c>
      <c r="D434" s="15" t="s">
        <v>8</v>
      </c>
      <c r="E434" s="18">
        <f t="shared" si="64"/>
        <v>139</v>
      </c>
      <c r="F434" s="18"/>
      <c r="G434" s="61">
        <v>139</v>
      </c>
      <c r="H434" s="61">
        <f t="shared" si="62"/>
        <v>145</v>
      </c>
      <c r="I434" s="61"/>
      <c r="J434" s="61">
        <v>145</v>
      </c>
    </row>
    <row r="435" spans="1:10" ht="46.5" customHeight="1" x14ac:dyDescent="0.2">
      <c r="A435" s="35" t="s">
        <v>30</v>
      </c>
      <c r="B435" s="15" t="s">
        <v>444</v>
      </c>
      <c r="C435" s="15" t="s">
        <v>19</v>
      </c>
      <c r="D435" s="15" t="s">
        <v>8</v>
      </c>
      <c r="E435" s="18">
        <f t="shared" si="64"/>
        <v>17378</v>
      </c>
      <c r="F435" s="18"/>
      <c r="G435" s="61">
        <v>17378</v>
      </c>
      <c r="H435" s="61">
        <f t="shared" si="62"/>
        <v>18073</v>
      </c>
      <c r="I435" s="61"/>
      <c r="J435" s="61">
        <v>18073</v>
      </c>
    </row>
    <row r="436" spans="1:10" ht="207.6" customHeight="1" x14ac:dyDescent="0.2">
      <c r="A436" s="11" t="s">
        <v>575</v>
      </c>
      <c r="B436" s="11" t="s">
        <v>576</v>
      </c>
      <c r="C436" s="15"/>
      <c r="D436" s="11"/>
      <c r="E436" s="16">
        <f t="shared" si="64"/>
        <v>8783</v>
      </c>
      <c r="F436" s="17">
        <f>F437</f>
        <v>0</v>
      </c>
      <c r="G436" s="16">
        <f>G437+G440</f>
        <v>8783</v>
      </c>
      <c r="H436" s="16">
        <f t="shared" si="62"/>
        <v>9271</v>
      </c>
      <c r="I436" s="17">
        <f>I437</f>
        <v>0</v>
      </c>
      <c r="J436" s="16">
        <f>J437+J440</f>
        <v>9271</v>
      </c>
    </row>
    <row r="437" spans="1:10" ht="100.5" customHeight="1" x14ac:dyDescent="0.2">
      <c r="A437" s="15" t="s">
        <v>620</v>
      </c>
      <c r="B437" s="15" t="s">
        <v>853</v>
      </c>
      <c r="C437" s="15"/>
      <c r="D437" s="15"/>
      <c r="E437" s="18">
        <f t="shared" si="64"/>
        <v>4836</v>
      </c>
      <c r="F437" s="19">
        <f>F438+F439</f>
        <v>0</v>
      </c>
      <c r="G437" s="18">
        <f>G438+G439</f>
        <v>4836</v>
      </c>
      <c r="H437" s="18">
        <f t="shared" si="62"/>
        <v>5324</v>
      </c>
      <c r="I437" s="19">
        <f>I438+I439</f>
        <v>0</v>
      </c>
      <c r="J437" s="18">
        <f>J438+J439</f>
        <v>5324</v>
      </c>
    </row>
    <row r="438" spans="1:10" ht="72" customHeight="1" x14ac:dyDescent="0.2">
      <c r="A438" s="15" t="s">
        <v>23</v>
      </c>
      <c r="B438" s="15" t="s">
        <v>853</v>
      </c>
      <c r="C438" s="15" t="s">
        <v>16</v>
      </c>
      <c r="D438" s="15" t="s">
        <v>11</v>
      </c>
      <c r="E438" s="18">
        <f t="shared" si="64"/>
        <v>130</v>
      </c>
      <c r="F438" s="18"/>
      <c r="G438" s="61">
        <v>130</v>
      </c>
      <c r="H438" s="61">
        <f t="shared" si="62"/>
        <v>137</v>
      </c>
      <c r="I438" s="61"/>
      <c r="J438" s="61">
        <v>137</v>
      </c>
    </row>
    <row r="439" spans="1:10" ht="58.5" customHeight="1" x14ac:dyDescent="0.2">
      <c r="A439" s="35" t="s">
        <v>30</v>
      </c>
      <c r="B439" s="15" t="s">
        <v>853</v>
      </c>
      <c r="C439" s="15" t="s">
        <v>19</v>
      </c>
      <c r="D439" s="15" t="s">
        <v>11</v>
      </c>
      <c r="E439" s="18">
        <f t="shared" si="64"/>
        <v>4706</v>
      </c>
      <c r="F439" s="18"/>
      <c r="G439" s="61">
        <v>4706</v>
      </c>
      <c r="H439" s="61">
        <f t="shared" si="62"/>
        <v>5187</v>
      </c>
      <c r="I439" s="61"/>
      <c r="J439" s="61">
        <v>5187</v>
      </c>
    </row>
    <row r="440" spans="1:10" ht="93.75" customHeight="1" x14ac:dyDescent="0.2">
      <c r="A440" s="15" t="s">
        <v>620</v>
      </c>
      <c r="B440" s="15" t="s">
        <v>606</v>
      </c>
      <c r="C440" s="15"/>
      <c r="D440" s="15"/>
      <c r="E440" s="18">
        <f t="shared" si="64"/>
        <v>3947</v>
      </c>
      <c r="F440" s="18"/>
      <c r="G440" s="18">
        <f>G441</f>
        <v>3947</v>
      </c>
      <c r="H440" s="18">
        <f t="shared" si="62"/>
        <v>3947</v>
      </c>
      <c r="I440" s="18"/>
      <c r="J440" s="18">
        <f>J441</f>
        <v>3947</v>
      </c>
    </row>
    <row r="441" spans="1:10" ht="58.5" customHeight="1" x14ac:dyDescent="0.2">
      <c r="A441" s="35" t="s">
        <v>30</v>
      </c>
      <c r="B441" s="15" t="s">
        <v>606</v>
      </c>
      <c r="C441" s="15" t="s">
        <v>19</v>
      </c>
      <c r="D441" s="15" t="s">
        <v>11</v>
      </c>
      <c r="E441" s="18">
        <f t="shared" ref="E441" si="65">F441+G441</f>
        <v>3947</v>
      </c>
      <c r="F441" s="18"/>
      <c r="G441" s="61">
        <v>3947</v>
      </c>
      <c r="H441" s="61">
        <f t="shared" si="62"/>
        <v>3947</v>
      </c>
      <c r="I441" s="61"/>
      <c r="J441" s="61">
        <v>3947</v>
      </c>
    </row>
    <row r="442" spans="1:10" ht="254.45" customHeight="1" x14ac:dyDescent="0.2">
      <c r="A442" s="37" t="s">
        <v>607</v>
      </c>
      <c r="B442" s="11" t="s">
        <v>609</v>
      </c>
      <c r="C442" s="15"/>
      <c r="D442" s="15"/>
      <c r="E442" s="16">
        <f t="shared" si="64"/>
        <v>10000</v>
      </c>
      <c r="F442" s="16">
        <f>F443</f>
        <v>10000</v>
      </c>
      <c r="G442" s="16">
        <f>G443</f>
        <v>0</v>
      </c>
      <c r="H442" s="16">
        <f t="shared" si="62"/>
        <v>10500</v>
      </c>
      <c r="I442" s="16">
        <f>I443</f>
        <v>10500</v>
      </c>
      <c r="J442" s="16">
        <f>J443</f>
        <v>0</v>
      </c>
    </row>
    <row r="443" spans="1:10" ht="214.5" customHeight="1" x14ac:dyDescent="0.2">
      <c r="A443" s="35" t="s">
        <v>608</v>
      </c>
      <c r="B443" s="15" t="s">
        <v>610</v>
      </c>
      <c r="C443" s="15"/>
      <c r="D443" s="15"/>
      <c r="E443" s="18">
        <f t="shared" si="64"/>
        <v>10000</v>
      </c>
      <c r="F443" s="18">
        <f>F444</f>
        <v>10000</v>
      </c>
      <c r="G443" s="18">
        <f>G444</f>
        <v>0</v>
      </c>
      <c r="H443" s="18">
        <f t="shared" si="62"/>
        <v>10500</v>
      </c>
      <c r="I443" s="18">
        <f>I444</f>
        <v>10500</v>
      </c>
      <c r="J443" s="18">
        <f>J444</f>
        <v>0</v>
      </c>
    </row>
    <row r="444" spans="1:10" ht="42.75" customHeight="1" x14ac:dyDescent="0.2">
      <c r="A444" s="80" t="s">
        <v>30</v>
      </c>
      <c r="B444" s="81" t="s">
        <v>610</v>
      </c>
      <c r="C444" s="81" t="s">
        <v>19</v>
      </c>
      <c r="D444" s="81" t="s">
        <v>11</v>
      </c>
      <c r="E444" s="24">
        <f t="shared" si="64"/>
        <v>10000</v>
      </c>
      <c r="F444" s="63">
        <v>10000</v>
      </c>
      <c r="G444" s="63"/>
      <c r="H444" s="63">
        <f t="shared" si="62"/>
        <v>10500</v>
      </c>
      <c r="I444" s="61">
        <v>10500</v>
      </c>
      <c r="J444" s="61"/>
    </row>
    <row r="445" spans="1:10" ht="213" customHeight="1" x14ac:dyDescent="0.2">
      <c r="A445" s="65" t="s">
        <v>933</v>
      </c>
      <c r="B445" s="68" t="s">
        <v>935</v>
      </c>
      <c r="C445" s="15"/>
      <c r="D445" s="15"/>
      <c r="E445" s="16">
        <f t="shared" si="64"/>
        <v>152</v>
      </c>
      <c r="F445" s="16">
        <f>F446+F448</f>
        <v>152</v>
      </c>
      <c r="G445" s="16">
        <f>G446+G448</f>
        <v>0</v>
      </c>
      <c r="H445" s="76">
        <f t="shared" ref="H445:H449" si="66">I445+J445</f>
        <v>152</v>
      </c>
      <c r="I445" s="17">
        <f>I446+I448</f>
        <v>152</v>
      </c>
      <c r="J445" s="16">
        <f>J446+J448</f>
        <v>0</v>
      </c>
    </row>
    <row r="446" spans="1:10" ht="178.5" customHeight="1" x14ac:dyDescent="0.2">
      <c r="A446" s="66" t="s">
        <v>934</v>
      </c>
      <c r="B446" s="67" t="s">
        <v>936</v>
      </c>
      <c r="C446" s="15"/>
      <c r="D446" s="15"/>
      <c r="E446" s="18">
        <f t="shared" si="64"/>
        <v>150</v>
      </c>
      <c r="F446" s="18">
        <f>F447</f>
        <v>150</v>
      </c>
      <c r="G446" s="18">
        <f>G447</f>
        <v>0</v>
      </c>
      <c r="H446" s="64">
        <f t="shared" si="66"/>
        <v>150</v>
      </c>
      <c r="I446" s="18">
        <f>I447</f>
        <v>150</v>
      </c>
      <c r="J446" s="18">
        <f>J447</f>
        <v>0</v>
      </c>
    </row>
    <row r="447" spans="1:10" ht="55.5" customHeight="1" x14ac:dyDescent="0.2">
      <c r="A447" s="66" t="s">
        <v>30</v>
      </c>
      <c r="B447" s="67" t="s">
        <v>936</v>
      </c>
      <c r="C447" s="15" t="s">
        <v>19</v>
      </c>
      <c r="D447" s="15" t="s">
        <v>11</v>
      </c>
      <c r="E447" s="18">
        <f t="shared" si="64"/>
        <v>150</v>
      </c>
      <c r="F447" s="18">
        <v>150</v>
      </c>
      <c r="G447" s="64"/>
      <c r="H447" s="64">
        <f t="shared" si="66"/>
        <v>150</v>
      </c>
      <c r="I447" s="64">
        <v>150</v>
      </c>
      <c r="J447" s="64"/>
    </row>
    <row r="448" spans="1:10" ht="55.5" customHeight="1" x14ac:dyDescent="0.2">
      <c r="A448" s="66" t="s">
        <v>370</v>
      </c>
      <c r="B448" s="67" t="s">
        <v>937</v>
      </c>
      <c r="C448" s="15"/>
      <c r="D448" s="15"/>
      <c r="E448" s="18">
        <f t="shared" si="64"/>
        <v>2</v>
      </c>
      <c r="F448" s="18">
        <f>F449</f>
        <v>2</v>
      </c>
      <c r="G448" s="18">
        <f>G449</f>
        <v>0</v>
      </c>
      <c r="H448" s="64">
        <f t="shared" si="66"/>
        <v>2</v>
      </c>
      <c r="I448" s="18">
        <f>I449</f>
        <v>2</v>
      </c>
      <c r="J448" s="18">
        <f>J449</f>
        <v>0</v>
      </c>
    </row>
    <row r="449" spans="1:10" ht="69.75" customHeight="1" x14ac:dyDescent="0.2">
      <c r="A449" s="67" t="s">
        <v>23</v>
      </c>
      <c r="B449" s="67" t="s">
        <v>937</v>
      </c>
      <c r="C449" s="15" t="s">
        <v>16</v>
      </c>
      <c r="D449" s="15" t="s">
        <v>11</v>
      </c>
      <c r="E449" s="18">
        <f t="shared" si="64"/>
        <v>2</v>
      </c>
      <c r="F449" s="18">
        <v>2</v>
      </c>
      <c r="G449" s="64"/>
      <c r="H449" s="64">
        <f t="shared" si="66"/>
        <v>2</v>
      </c>
      <c r="I449" s="64">
        <v>2</v>
      </c>
      <c r="J449" s="64"/>
    </row>
    <row r="450" spans="1:10" ht="91.9" customHeight="1" x14ac:dyDescent="0.2">
      <c r="A450" s="34" t="s">
        <v>445</v>
      </c>
      <c r="B450" s="11" t="s">
        <v>446</v>
      </c>
      <c r="C450" s="15"/>
      <c r="D450" s="15"/>
      <c r="E450" s="16">
        <f t="shared" si="64"/>
        <v>110747</v>
      </c>
      <c r="F450" s="17">
        <f>F451+F458+F463</f>
        <v>2528</v>
      </c>
      <c r="G450" s="16">
        <f>G451+G458+G463</f>
        <v>108219</v>
      </c>
      <c r="H450" s="16">
        <f t="shared" si="62"/>
        <v>117921</v>
      </c>
      <c r="I450" s="17">
        <f>I451+I458+I463</f>
        <v>2556</v>
      </c>
      <c r="J450" s="16">
        <f>J451+J458+J463</f>
        <v>115365</v>
      </c>
    </row>
    <row r="451" spans="1:10" ht="141.6" customHeight="1" x14ac:dyDescent="0.2">
      <c r="A451" s="34" t="s">
        <v>447</v>
      </c>
      <c r="B451" s="11" t="s">
        <v>448</v>
      </c>
      <c r="C451" s="15"/>
      <c r="D451" s="15"/>
      <c r="E451" s="16">
        <f t="shared" si="64"/>
        <v>1937</v>
      </c>
      <c r="F451" s="16">
        <f>F452+F454+F456</f>
        <v>1937</v>
      </c>
      <c r="G451" s="16">
        <f>G452+G454+G456</f>
        <v>0</v>
      </c>
      <c r="H451" s="16">
        <f t="shared" si="62"/>
        <v>1965</v>
      </c>
      <c r="I451" s="16">
        <f>I452+I454+I456</f>
        <v>1965</v>
      </c>
      <c r="J451" s="16">
        <f>J452+J454+J456</f>
        <v>0</v>
      </c>
    </row>
    <row r="452" spans="1:10" ht="84.75" customHeight="1" x14ac:dyDescent="0.2">
      <c r="A452" s="35" t="s">
        <v>385</v>
      </c>
      <c r="B452" s="15" t="s">
        <v>450</v>
      </c>
      <c r="C452" s="15"/>
      <c r="D452" s="15"/>
      <c r="E452" s="18">
        <f t="shared" si="64"/>
        <v>546</v>
      </c>
      <c r="F452" s="29">
        <f>F453</f>
        <v>546</v>
      </c>
      <c r="G452" s="30"/>
      <c r="H452" s="18">
        <f t="shared" si="62"/>
        <v>558</v>
      </c>
      <c r="I452" s="29">
        <f>I453</f>
        <v>558</v>
      </c>
      <c r="J452" s="30"/>
    </row>
    <row r="453" spans="1:10" ht="71.25" customHeight="1" x14ac:dyDescent="0.2">
      <c r="A453" s="15" t="s">
        <v>23</v>
      </c>
      <c r="B453" s="15" t="s">
        <v>450</v>
      </c>
      <c r="C453" s="15" t="s">
        <v>16</v>
      </c>
      <c r="D453" s="15" t="s">
        <v>11</v>
      </c>
      <c r="E453" s="18">
        <f t="shared" si="64"/>
        <v>546</v>
      </c>
      <c r="F453" s="61">
        <v>546</v>
      </c>
      <c r="G453" s="61"/>
      <c r="H453" s="61">
        <f t="shared" si="62"/>
        <v>558</v>
      </c>
      <c r="I453" s="61">
        <v>558</v>
      </c>
      <c r="J453" s="61"/>
    </row>
    <row r="454" spans="1:10" ht="134.25" customHeight="1" x14ac:dyDescent="0.2">
      <c r="A454" s="35" t="s">
        <v>579</v>
      </c>
      <c r="B454" s="15" t="s">
        <v>451</v>
      </c>
      <c r="C454" s="15"/>
      <c r="D454" s="15"/>
      <c r="E454" s="18">
        <f t="shared" si="64"/>
        <v>1380</v>
      </c>
      <c r="F454" s="19">
        <f>F455</f>
        <v>1380</v>
      </c>
      <c r="G454" s="18">
        <f>G455</f>
        <v>0</v>
      </c>
      <c r="H454" s="18">
        <f t="shared" si="62"/>
        <v>1395</v>
      </c>
      <c r="I454" s="19">
        <f>I455</f>
        <v>1395</v>
      </c>
      <c r="J454" s="18">
        <f>J455</f>
        <v>0</v>
      </c>
    </row>
    <row r="455" spans="1:10" ht="54" customHeight="1" x14ac:dyDescent="0.2">
      <c r="A455" s="35" t="s">
        <v>30</v>
      </c>
      <c r="B455" s="15" t="s">
        <v>451</v>
      </c>
      <c r="C455" s="15" t="s">
        <v>19</v>
      </c>
      <c r="D455" s="15" t="s">
        <v>11</v>
      </c>
      <c r="E455" s="18">
        <f t="shared" si="64"/>
        <v>1380</v>
      </c>
      <c r="F455" s="61">
        <v>1380</v>
      </c>
      <c r="G455" s="61"/>
      <c r="H455" s="61">
        <f t="shared" si="62"/>
        <v>1395</v>
      </c>
      <c r="I455" s="61">
        <v>1395</v>
      </c>
      <c r="J455" s="61"/>
    </row>
    <row r="456" spans="1:10" ht="68.25" customHeight="1" x14ac:dyDescent="0.2">
      <c r="A456" s="35" t="s">
        <v>452</v>
      </c>
      <c r="B456" s="15" t="s">
        <v>453</v>
      </c>
      <c r="C456" s="15"/>
      <c r="D456" s="15"/>
      <c r="E456" s="18">
        <f t="shared" si="64"/>
        <v>11</v>
      </c>
      <c r="F456" s="19">
        <f>F457</f>
        <v>11</v>
      </c>
      <c r="G456" s="18">
        <f>G457</f>
        <v>0</v>
      </c>
      <c r="H456" s="18">
        <f t="shared" si="62"/>
        <v>12</v>
      </c>
      <c r="I456" s="19">
        <f>I457</f>
        <v>12</v>
      </c>
      <c r="J456" s="18">
        <f>J457</f>
        <v>0</v>
      </c>
    </row>
    <row r="457" spans="1:10" ht="68.25" customHeight="1" x14ac:dyDescent="0.2">
      <c r="A457" s="15" t="s">
        <v>23</v>
      </c>
      <c r="B457" s="15" t="s">
        <v>453</v>
      </c>
      <c r="C457" s="15" t="s">
        <v>16</v>
      </c>
      <c r="D457" s="15" t="s">
        <v>11</v>
      </c>
      <c r="E457" s="18">
        <f t="shared" si="64"/>
        <v>11</v>
      </c>
      <c r="F457" s="18">
        <v>11</v>
      </c>
      <c r="G457" s="18"/>
      <c r="H457" s="18">
        <f>I457+J457</f>
        <v>12</v>
      </c>
      <c r="I457" s="18">
        <v>12</v>
      </c>
      <c r="J457" s="18"/>
    </row>
    <row r="458" spans="1:10" ht="71.45" customHeight="1" x14ac:dyDescent="0.2">
      <c r="A458" s="11" t="s">
        <v>454</v>
      </c>
      <c r="B458" s="11" t="s">
        <v>455</v>
      </c>
      <c r="C458" s="15"/>
      <c r="D458" s="15"/>
      <c r="E458" s="16">
        <f t="shared" si="64"/>
        <v>108219</v>
      </c>
      <c r="F458" s="16">
        <f>F459+F461</f>
        <v>0</v>
      </c>
      <c r="G458" s="16">
        <f>G459+G461</f>
        <v>108219</v>
      </c>
      <c r="H458" s="16">
        <f t="shared" si="62"/>
        <v>115365</v>
      </c>
      <c r="I458" s="16">
        <f>I459+I461</f>
        <v>0</v>
      </c>
      <c r="J458" s="16">
        <f>J459+J461</f>
        <v>115365</v>
      </c>
    </row>
    <row r="459" spans="1:10" ht="94.5" customHeight="1" x14ac:dyDescent="0.2">
      <c r="A459" s="35" t="s">
        <v>456</v>
      </c>
      <c r="B459" s="15" t="s">
        <v>457</v>
      </c>
      <c r="C459" s="15"/>
      <c r="D459" s="15"/>
      <c r="E459" s="18">
        <f t="shared" si="64"/>
        <v>108084</v>
      </c>
      <c r="F459" s="18">
        <f>F460</f>
        <v>0</v>
      </c>
      <c r="G459" s="18">
        <f>G460</f>
        <v>108084</v>
      </c>
      <c r="H459" s="18">
        <f t="shared" si="62"/>
        <v>115230</v>
      </c>
      <c r="I459" s="18">
        <f>I460</f>
        <v>0</v>
      </c>
      <c r="J459" s="18">
        <f>J460</f>
        <v>115230</v>
      </c>
    </row>
    <row r="460" spans="1:10" ht="100.5" customHeight="1" x14ac:dyDescent="0.2">
      <c r="A460" s="15" t="s">
        <v>21</v>
      </c>
      <c r="B460" s="15" t="s">
        <v>457</v>
      </c>
      <c r="C460" s="15" t="s">
        <v>17</v>
      </c>
      <c r="D460" s="15" t="s">
        <v>449</v>
      </c>
      <c r="E460" s="18">
        <f t="shared" si="64"/>
        <v>108084</v>
      </c>
      <c r="F460" s="61"/>
      <c r="G460" s="61">
        <f>108195-111</f>
        <v>108084</v>
      </c>
      <c r="H460" s="61">
        <f t="shared" si="62"/>
        <v>115230</v>
      </c>
      <c r="I460" s="61"/>
      <c r="J460" s="61">
        <f>115330-100</f>
        <v>115230</v>
      </c>
    </row>
    <row r="461" spans="1:10" ht="157.5" customHeight="1" x14ac:dyDescent="0.2">
      <c r="A461" s="15" t="s">
        <v>611</v>
      </c>
      <c r="B461" s="15" t="s">
        <v>612</v>
      </c>
      <c r="C461" s="15"/>
      <c r="D461" s="15"/>
      <c r="E461" s="18">
        <f t="shared" si="64"/>
        <v>135</v>
      </c>
      <c r="F461" s="18">
        <f>F462</f>
        <v>0</v>
      </c>
      <c r="G461" s="18">
        <f>G462</f>
        <v>135</v>
      </c>
      <c r="H461" s="18">
        <f t="shared" si="62"/>
        <v>135</v>
      </c>
      <c r="I461" s="18">
        <f>I462</f>
        <v>0</v>
      </c>
      <c r="J461" s="18">
        <f>J462</f>
        <v>135</v>
      </c>
    </row>
    <row r="462" spans="1:10" ht="105" customHeight="1" x14ac:dyDescent="0.2">
      <c r="A462" s="15" t="s">
        <v>21</v>
      </c>
      <c r="B462" s="15" t="s">
        <v>612</v>
      </c>
      <c r="C462" s="15" t="s">
        <v>17</v>
      </c>
      <c r="D462" s="15" t="s">
        <v>11</v>
      </c>
      <c r="E462" s="18">
        <f t="shared" si="64"/>
        <v>135</v>
      </c>
      <c r="F462" s="18"/>
      <c r="G462" s="18">
        <v>135</v>
      </c>
      <c r="H462" s="18">
        <f>I462+J462</f>
        <v>135</v>
      </c>
      <c r="I462" s="18"/>
      <c r="J462" s="18">
        <v>135</v>
      </c>
    </row>
    <row r="463" spans="1:10" ht="166.9" customHeight="1" x14ac:dyDescent="0.2">
      <c r="A463" s="11" t="s">
        <v>754</v>
      </c>
      <c r="B463" s="11" t="s">
        <v>458</v>
      </c>
      <c r="C463" s="15"/>
      <c r="D463" s="15"/>
      <c r="E463" s="16">
        <f t="shared" si="64"/>
        <v>591</v>
      </c>
      <c r="F463" s="17">
        <f>F464+F466</f>
        <v>591</v>
      </c>
      <c r="G463" s="16">
        <f>G464+G466</f>
        <v>0</v>
      </c>
      <c r="H463" s="16">
        <f t="shared" ref="H463:H496" si="67">I463+J463</f>
        <v>591</v>
      </c>
      <c r="I463" s="17">
        <f>I464+I466</f>
        <v>591</v>
      </c>
      <c r="J463" s="16">
        <f>J464+J466</f>
        <v>0</v>
      </c>
    </row>
    <row r="464" spans="1:10" ht="28.5" customHeight="1" x14ac:dyDescent="0.2">
      <c r="A464" s="15" t="s">
        <v>123</v>
      </c>
      <c r="B464" s="15" t="s">
        <v>459</v>
      </c>
      <c r="C464" s="15"/>
      <c r="D464" s="15"/>
      <c r="E464" s="18">
        <f t="shared" ref="E464:E496" si="68">F464+G464</f>
        <v>275</v>
      </c>
      <c r="F464" s="19">
        <f>F465</f>
        <v>275</v>
      </c>
      <c r="G464" s="18">
        <f>G465</f>
        <v>0</v>
      </c>
      <c r="H464" s="18">
        <f t="shared" si="67"/>
        <v>275</v>
      </c>
      <c r="I464" s="19">
        <f>I465</f>
        <v>275</v>
      </c>
      <c r="J464" s="18">
        <f>J465</f>
        <v>0</v>
      </c>
    </row>
    <row r="465" spans="1:10" ht="101.25" customHeight="1" x14ac:dyDescent="0.2">
      <c r="A465" s="15" t="s">
        <v>21</v>
      </c>
      <c r="B465" s="15" t="s">
        <v>459</v>
      </c>
      <c r="C465" s="15" t="s">
        <v>17</v>
      </c>
      <c r="D465" s="15" t="s">
        <v>449</v>
      </c>
      <c r="E465" s="18">
        <f t="shared" si="68"/>
        <v>275</v>
      </c>
      <c r="F465" s="18">
        <v>275</v>
      </c>
      <c r="G465" s="18"/>
      <c r="H465" s="18">
        <f>I465+J465</f>
        <v>275</v>
      </c>
      <c r="I465" s="18">
        <v>275</v>
      </c>
      <c r="J465" s="18"/>
    </row>
    <row r="466" spans="1:10" ht="32.25" customHeight="1" x14ac:dyDescent="0.2">
      <c r="A466" s="15" t="s">
        <v>123</v>
      </c>
      <c r="B466" s="15" t="s">
        <v>459</v>
      </c>
      <c r="C466" s="15"/>
      <c r="D466" s="15"/>
      <c r="E466" s="18">
        <f t="shared" si="68"/>
        <v>316</v>
      </c>
      <c r="F466" s="19">
        <f>F467</f>
        <v>316</v>
      </c>
      <c r="G466" s="18">
        <f>G467</f>
        <v>0</v>
      </c>
      <c r="H466" s="18">
        <f t="shared" si="67"/>
        <v>316</v>
      </c>
      <c r="I466" s="19">
        <f>I467</f>
        <v>316</v>
      </c>
      <c r="J466" s="18">
        <f>J467</f>
        <v>0</v>
      </c>
    </row>
    <row r="467" spans="1:10" ht="70.5" customHeight="1" x14ac:dyDescent="0.2">
      <c r="A467" s="15" t="s">
        <v>23</v>
      </c>
      <c r="B467" s="15" t="s">
        <v>459</v>
      </c>
      <c r="C467" s="15" t="s">
        <v>16</v>
      </c>
      <c r="D467" s="15" t="s">
        <v>11</v>
      </c>
      <c r="E467" s="18">
        <f t="shared" si="68"/>
        <v>316</v>
      </c>
      <c r="F467" s="61">
        <v>316</v>
      </c>
      <c r="G467" s="61"/>
      <c r="H467" s="61">
        <f t="shared" si="67"/>
        <v>316</v>
      </c>
      <c r="I467" s="61">
        <v>316</v>
      </c>
      <c r="J467" s="61"/>
    </row>
    <row r="468" spans="1:10" ht="67.900000000000006" customHeight="1" x14ac:dyDescent="0.2">
      <c r="A468" s="37" t="s">
        <v>460</v>
      </c>
      <c r="B468" s="11" t="s">
        <v>461</v>
      </c>
      <c r="C468" s="15"/>
      <c r="D468" s="15"/>
      <c r="E468" s="16">
        <f t="shared" si="68"/>
        <v>172185.9</v>
      </c>
      <c r="F468" s="16">
        <f>F469+F474+F477+F482+F487+F491+F495+F498+F502+F508+F511+F514+F517+F505</f>
        <v>1342.9</v>
      </c>
      <c r="G468" s="16">
        <f t="shared" ref="G468:J468" si="69">G469+G474+G477+G482+G487+G491+G495+G498+G502+G508+G511+G514+G517+G505</f>
        <v>170843</v>
      </c>
      <c r="H468" s="16">
        <f t="shared" si="67"/>
        <v>188668.5</v>
      </c>
      <c r="I468" s="16">
        <f t="shared" si="69"/>
        <v>1355.5</v>
      </c>
      <c r="J468" s="16">
        <f t="shared" si="69"/>
        <v>187313</v>
      </c>
    </row>
    <row r="469" spans="1:10" ht="148.5" x14ac:dyDescent="0.2">
      <c r="A469" s="37" t="s">
        <v>979</v>
      </c>
      <c r="B469" s="11" t="s">
        <v>462</v>
      </c>
      <c r="C469" s="15"/>
      <c r="D469" s="15"/>
      <c r="E469" s="16">
        <f t="shared" si="68"/>
        <v>202</v>
      </c>
      <c r="F469" s="17">
        <f>F470+F472</f>
        <v>202</v>
      </c>
      <c r="G469" s="16">
        <f>G470+G472</f>
        <v>0</v>
      </c>
      <c r="H469" s="16">
        <f t="shared" si="67"/>
        <v>202</v>
      </c>
      <c r="I469" s="17">
        <f>I470+I472</f>
        <v>202</v>
      </c>
      <c r="J469" s="16">
        <f>J470+J472</f>
        <v>0</v>
      </c>
    </row>
    <row r="470" spans="1:10" ht="51.75" customHeight="1" x14ac:dyDescent="0.2">
      <c r="A470" s="35" t="s">
        <v>463</v>
      </c>
      <c r="B470" s="15" t="s">
        <v>464</v>
      </c>
      <c r="C470" s="15"/>
      <c r="D470" s="15"/>
      <c r="E470" s="18">
        <f t="shared" si="68"/>
        <v>200</v>
      </c>
      <c r="F470" s="19">
        <f>F471</f>
        <v>200</v>
      </c>
      <c r="G470" s="18">
        <f>G471</f>
        <v>0</v>
      </c>
      <c r="H470" s="18">
        <f t="shared" si="67"/>
        <v>200</v>
      </c>
      <c r="I470" s="19">
        <f>I471</f>
        <v>200</v>
      </c>
      <c r="J470" s="18">
        <f>J471</f>
        <v>0</v>
      </c>
    </row>
    <row r="471" spans="1:10" ht="58.5" customHeight="1" x14ac:dyDescent="0.2">
      <c r="A471" s="35" t="s">
        <v>30</v>
      </c>
      <c r="B471" s="15" t="s">
        <v>464</v>
      </c>
      <c r="C471" s="15" t="s">
        <v>19</v>
      </c>
      <c r="D471" s="15" t="s">
        <v>11</v>
      </c>
      <c r="E471" s="18">
        <f t="shared" si="68"/>
        <v>200</v>
      </c>
      <c r="F471" s="61">
        <v>200</v>
      </c>
      <c r="G471" s="61"/>
      <c r="H471" s="61">
        <f t="shared" si="67"/>
        <v>200</v>
      </c>
      <c r="I471" s="61">
        <v>200</v>
      </c>
      <c r="J471" s="61"/>
    </row>
    <row r="472" spans="1:10" ht="62.25" customHeight="1" x14ac:dyDescent="0.2">
      <c r="A472" s="35" t="s">
        <v>370</v>
      </c>
      <c r="B472" s="15" t="s">
        <v>465</v>
      </c>
      <c r="C472" s="15"/>
      <c r="D472" s="15"/>
      <c r="E472" s="18">
        <f t="shared" si="68"/>
        <v>2</v>
      </c>
      <c r="F472" s="19">
        <f>F473</f>
        <v>2</v>
      </c>
      <c r="G472" s="18">
        <f>G473</f>
        <v>0</v>
      </c>
      <c r="H472" s="18">
        <f t="shared" si="67"/>
        <v>2</v>
      </c>
      <c r="I472" s="19">
        <f>I473</f>
        <v>2</v>
      </c>
      <c r="J472" s="18">
        <f>J473</f>
        <v>0</v>
      </c>
    </row>
    <row r="473" spans="1:10" ht="69.75" customHeight="1" x14ac:dyDescent="0.2">
      <c r="A473" s="15" t="s">
        <v>23</v>
      </c>
      <c r="B473" s="15" t="s">
        <v>465</v>
      </c>
      <c r="C473" s="15" t="s">
        <v>16</v>
      </c>
      <c r="D473" s="15" t="s">
        <v>11</v>
      </c>
      <c r="E473" s="18">
        <f t="shared" si="68"/>
        <v>2</v>
      </c>
      <c r="F473" s="18">
        <v>2</v>
      </c>
      <c r="G473" s="18"/>
      <c r="H473" s="18">
        <f>I473+J473</f>
        <v>2</v>
      </c>
      <c r="I473" s="18">
        <v>2</v>
      </c>
      <c r="J473" s="18"/>
    </row>
    <row r="474" spans="1:10" ht="66.599999999999994" customHeight="1" x14ac:dyDescent="0.2">
      <c r="A474" s="37" t="s">
        <v>466</v>
      </c>
      <c r="B474" s="11" t="s">
        <v>467</v>
      </c>
      <c r="C474" s="15"/>
      <c r="D474" s="15"/>
      <c r="E474" s="16">
        <f t="shared" si="68"/>
        <v>12</v>
      </c>
      <c r="F474" s="17">
        <f>F475</f>
        <v>12</v>
      </c>
      <c r="G474" s="16">
        <f>G475</f>
        <v>0</v>
      </c>
      <c r="H474" s="16">
        <f t="shared" si="67"/>
        <v>12</v>
      </c>
      <c r="I474" s="17">
        <f>I475</f>
        <v>12</v>
      </c>
      <c r="J474" s="16">
        <f>J475</f>
        <v>0</v>
      </c>
    </row>
    <row r="475" spans="1:10" ht="86.25" customHeight="1" x14ac:dyDescent="0.2">
      <c r="A475" s="35" t="s">
        <v>385</v>
      </c>
      <c r="B475" s="15" t="s">
        <v>468</v>
      </c>
      <c r="C475" s="15"/>
      <c r="D475" s="15"/>
      <c r="E475" s="18">
        <f t="shared" si="68"/>
        <v>12</v>
      </c>
      <c r="F475" s="19">
        <f>F476</f>
        <v>12</v>
      </c>
      <c r="G475" s="18">
        <f>G476</f>
        <v>0</v>
      </c>
      <c r="H475" s="18">
        <f t="shared" si="67"/>
        <v>12</v>
      </c>
      <c r="I475" s="19">
        <f>I476</f>
        <v>12</v>
      </c>
      <c r="J475" s="18">
        <f>J476</f>
        <v>0</v>
      </c>
    </row>
    <row r="476" spans="1:10" ht="71.25" customHeight="1" x14ac:dyDescent="0.2">
      <c r="A476" s="15" t="s">
        <v>23</v>
      </c>
      <c r="B476" s="15" t="s">
        <v>468</v>
      </c>
      <c r="C476" s="15" t="s">
        <v>16</v>
      </c>
      <c r="D476" s="15" t="s">
        <v>11</v>
      </c>
      <c r="E476" s="18">
        <f t="shared" si="68"/>
        <v>12</v>
      </c>
      <c r="F476" s="61">
        <v>12</v>
      </c>
      <c r="G476" s="61"/>
      <c r="H476" s="61">
        <f t="shared" si="67"/>
        <v>12</v>
      </c>
      <c r="I476" s="61">
        <v>12</v>
      </c>
      <c r="J476" s="61"/>
    </row>
    <row r="477" spans="1:10" ht="240.6" customHeight="1" x14ac:dyDescent="0.2">
      <c r="A477" s="37" t="s">
        <v>654</v>
      </c>
      <c r="B477" s="11" t="s">
        <v>469</v>
      </c>
      <c r="C477" s="15"/>
      <c r="D477" s="15"/>
      <c r="E477" s="16">
        <f t="shared" si="68"/>
        <v>328</v>
      </c>
      <c r="F477" s="17">
        <f>F478+F480</f>
        <v>328</v>
      </c>
      <c r="G477" s="16">
        <f>G478+G480</f>
        <v>0</v>
      </c>
      <c r="H477" s="16">
        <f t="shared" si="67"/>
        <v>328</v>
      </c>
      <c r="I477" s="17">
        <f>I478+I480</f>
        <v>328</v>
      </c>
      <c r="J477" s="16">
        <f>J478+J480</f>
        <v>0</v>
      </c>
    </row>
    <row r="478" spans="1:10" ht="53.25" customHeight="1" x14ac:dyDescent="0.2">
      <c r="A478" s="35" t="s">
        <v>463</v>
      </c>
      <c r="B478" s="15" t="s">
        <v>470</v>
      </c>
      <c r="C478" s="15"/>
      <c r="D478" s="15"/>
      <c r="E478" s="18">
        <f t="shared" si="68"/>
        <v>325</v>
      </c>
      <c r="F478" s="19">
        <f>F479</f>
        <v>325</v>
      </c>
      <c r="G478" s="18">
        <f>G479</f>
        <v>0</v>
      </c>
      <c r="H478" s="18">
        <f t="shared" si="67"/>
        <v>325</v>
      </c>
      <c r="I478" s="19">
        <f>I479</f>
        <v>325</v>
      </c>
      <c r="J478" s="18">
        <f>J479</f>
        <v>0</v>
      </c>
    </row>
    <row r="479" spans="1:10" ht="55.5" customHeight="1" x14ac:dyDescent="0.2">
      <c r="A479" s="35" t="s">
        <v>30</v>
      </c>
      <c r="B479" s="15" t="s">
        <v>470</v>
      </c>
      <c r="C479" s="15" t="s">
        <v>19</v>
      </c>
      <c r="D479" s="15" t="s">
        <v>11</v>
      </c>
      <c r="E479" s="18">
        <f t="shared" si="68"/>
        <v>325</v>
      </c>
      <c r="F479" s="61">
        <v>325</v>
      </c>
      <c r="G479" s="61"/>
      <c r="H479" s="61">
        <f t="shared" si="67"/>
        <v>325</v>
      </c>
      <c r="I479" s="61">
        <v>325</v>
      </c>
      <c r="J479" s="61"/>
    </row>
    <row r="480" spans="1:10" ht="69.75" customHeight="1" x14ac:dyDescent="0.2">
      <c r="A480" s="35" t="s">
        <v>370</v>
      </c>
      <c r="B480" s="15" t="s">
        <v>471</v>
      </c>
      <c r="C480" s="15"/>
      <c r="D480" s="15"/>
      <c r="E480" s="18">
        <f t="shared" si="68"/>
        <v>3</v>
      </c>
      <c r="F480" s="19">
        <f>F481</f>
        <v>3</v>
      </c>
      <c r="G480" s="18">
        <f>G481</f>
        <v>0</v>
      </c>
      <c r="H480" s="18">
        <f t="shared" si="67"/>
        <v>3</v>
      </c>
      <c r="I480" s="19">
        <f>I481</f>
        <v>3</v>
      </c>
      <c r="J480" s="18">
        <f>J481</f>
        <v>0</v>
      </c>
    </row>
    <row r="481" spans="1:10" ht="70.5" customHeight="1" x14ac:dyDescent="0.2">
      <c r="A481" s="15" t="s">
        <v>23</v>
      </c>
      <c r="B481" s="15" t="s">
        <v>471</v>
      </c>
      <c r="C481" s="15" t="s">
        <v>16</v>
      </c>
      <c r="D481" s="15" t="s">
        <v>11</v>
      </c>
      <c r="E481" s="18">
        <f t="shared" si="68"/>
        <v>3</v>
      </c>
      <c r="F481" s="61">
        <v>3</v>
      </c>
      <c r="G481" s="61"/>
      <c r="H481" s="61">
        <f t="shared" si="67"/>
        <v>3</v>
      </c>
      <c r="I481" s="61">
        <v>3</v>
      </c>
      <c r="J481" s="61"/>
    </row>
    <row r="482" spans="1:10" ht="168" customHeight="1" x14ac:dyDescent="0.2">
      <c r="A482" s="37" t="s">
        <v>636</v>
      </c>
      <c r="B482" s="11" t="s">
        <v>472</v>
      </c>
      <c r="C482" s="15"/>
      <c r="D482" s="15"/>
      <c r="E482" s="16">
        <f t="shared" si="68"/>
        <v>252</v>
      </c>
      <c r="F482" s="17">
        <f>F483+F485</f>
        <v>252</v>
      </c>
      <c r="G482" s="16">
        <f>G483+G485</f>
        <v>0</v>
      </c>
      <c r="H482" s="16">
        <f t="shared" si="67"/>
        <v>252</v>
      </c>
      <c r="I482" s="17">
        <f>I483+I485</f>
        <v>252</v>
      </c>
      <c r="J482" s="16">
        <f>J483+J485</f>
        <v>0</v>
      </c>
    </row>
    <row r="483" spans="1:10" ht="42.75" customHeight="1" x14ac:dyDescent="0.2">
      <c r="A483" s="35" t="s">
        <v>463</v>
      </c>
      <c r="B483" s="15" t="s">
        <v>473</v>
      </c>
      <c r="C483" s="15"/>
      <c r="D483" s="15"/>
      <c r="E483" s="18">
        <f t="shared" si="68"/>
        <v>250</v>
      </c>
      <c r="F483" s="19">
        <f>F484</f>
        <v>250</v>
      </c>
      <c r="G483" s="18">
        <f>G484</f>
        <v>0</v>
      </c>
      <c r="H483" s="18">
        <f t="shared" si="67"/>
        <v>250</v>
      </c>
      <c r="I483" s="19">
        <f>I484</f>
        <v>250</v>
      </c>
      <c r="J483" s="18">
        <f>J484</f>
        <v>0</v>
      </c>
    </row>
    <row r="484" spans="1:10" ht="60.75" customHeight="1" x14ac:dyDescent="0.2">
      <c r="A484" s="35" t="s">
        <v>30</v>
      </c>
      <c r="B484" s="15" t="s">
        <v>473</v>
      </c>
      <c r="C484" s="15" t="s">
        <v>19</v>
      </c>
      <c r="D484" s="15" t="s">
        <v>11</v>
      </c>
      <c r="E484" s="18">
        <f t="shared" si="68"/>
        <v>250</v>
      </c>
      <c r="F484" s="61">
        <v>250</v>
      </c>
      <c r="G484" s="61"/>
      <c r="H484" s="61">
        <f t="shared" si="67"/>
        <v>250</v>
      </c>
      <c r="I484" s="61">
        <v>250</v>
      </c>
      <c r="J484" s="61"/>
    </row>
    <row r="485" spans="1:10" ht="69.75" customHeight="1" x14ac:dyDescent="0.2">
      <c r="A485" s="35" t="s">
        <v>370</v>
      </c>
      <c r="B485" s="15" t="s">
        <v>474</v>
      </c>
      <c r="C485" s="15"/>
      <c r="D485" s="15"/>
      <c r="E485" s="18">
        <f t="shared" si="68"/>
        <v>2</v>
      </c>
      <c r="F485" s="19">
        <f>F486</f>
        <v>2</v>
      </c>
      <c r="G485" s="18">
        <f>G486</f>
        <v>0</v>
      </c>
      <c r="H485" s="18">
        <f t="shared" si="67"/>
        <v>2</v>
      </c>
      <c r="I485" s="19">
        <f>I486</f>
        <v>2</v>
      </c>
      <c r="J485" s="18">
        <f>J486</f>
        <v>0</v>
      </c>
    </row>
    <row r="486" spans="1:10" ht="78.75" customHeight="1" x14ac:dyDescent="0.2">
      <c r="A486" s="15" t="s">
        <v>23</v>
      </c>
      <c r="B486" s="15" t="s">
        <v>474</v>
      </c>
      <c r="C486" s="15" t="s">
        <v>16</v>
      </c>
      <c r="D486" s="15" t="s">
        <v>11</v>
      </c>
      <c r="E486" s="18">
        <f t="shared" si="68"/>
        <v>2</v>
      </c>
      <c r="F486" s="61">
        <v>2</v>
      </c>
      <c r="G486" s="61"/>
      <c r="H486" s="61">
        <f t="shared" si="67"/>
        <v>2</v>
      </c>
      <c r="I486" s="61">
        <v>2</v>
      </c>
      <c r="J486" s="61"/>
    </row>
    <row r="487" spans="1:10" ht="159.75" customHeight="1" x14ac:dyDescent="0.2">
      <c r="A487" s="37" t="s">
        <v>655</v>
      </c>
      <c r="B487" s="11" t="s">
        <v>475</v>
      </c>
      <c r="C487" s="15"/>
      <c r="D487" s="15"/>
      <c r="E487" s="16">
        <f t="shared" si="68"/>
        <v>13443</v>
      </c>
      <c r="F487" s="17">
        <f>F488</f>
        <v>0</v>
      </c>
      <c r="G487" s="16">
        <f>G488</f>
        <v>13443</v>
      </c>
      <c r="H487" s="16">
        <f t="shared" si="67"/>
        <v>14429</v>
      </c>
      <c r="I487" s="17">
        <f>I488</f>
        <v>0</v>
      </c>
      <c r="J487" s="16">
        <f>J488</f>
        <v>14429</v>
      </c>
    </row>
    <row r="488" spans="1:10" ht="120.75" customHeight="1" x14ac:dyDescent="0.2">
      <c r="A488" s="35" t="s">
        <v>800</v>
      </c>
      <c r="B488" s="15" t="s">
        <v>476</v>
      </c>
      <c r="C488" s="15"/>
      <c r="D488" s="15"/>
      <c r="E488" s="18">
        <f t="shared" si="68"/>
        <v>13443</v>
      </c>
      <c r="F488" s="19">
        <f>F490+F489</f>
        <v>0</v>
      </c>
      <c r="G488" s="18">
        <f>G490+G489</f>
        <v>13443</v>
      </c>
      <c r="H488" s="18">
        <f t="shared" si="67"/>
        <v>14429</v>
      </c>
      <c r="I488" s="19">
        <f>I490+I489</f>
        <v>0</v>
      </c>
      <c r="J488" s="18">
        <f>J490+J489</f>
        <v>14429</v>
      </c>
    </row>
    <row r="489" spans="1:10" ht="90" customHeight="1" x14ac:dyDescent="0.2">
      <c r="A489" s="15" t="s">
        <v>23</v>
      </c>
      <c r="B489" s="15" t="s">
        <v>476</v>
      </c>
      <c r="C489" s="15" t="s">
        <v>16</v>
      </c>
      <c r="D489" s="15" t="s">
        <v>11</v>
      </c>
      <c r="E489" s="18">
        <f t="shared" si="68"/>
        <v>107</v>
      </c>
      <c r="F489" s="18"/>
      <c r="G489" s="61">
        <v>107</v>
      </c>
      <c r="H489" s="61">
        <f t="shared" si="67"/>
        <v>115</v>
      </c>
      <c r="I489" s="61"/>
      <c r="J489" s="61">
        <v>115</v>
      </c>
    </row>
    <row r="490" spans="1:10" ht="52.5" customHeight="1" x14ac:dyDescent="0.2">
      <c r="A490" s="35" t="s">
        <v>30</v>
      </c>
      <c r="B490" s="15" t="s">
        <v>476</v>
      </c>
      <c r="C490" s="15" t="s">
        <v>19</v>
      </c>
      <c r="D490" s="15" t="s">
        <v>11</v>
      </c>
      <c r="E490" s="18">
        <f t="shared" si="68"/>
        <v>13336</v>
      </c>
      <c r="F490" s="18"/>
      <c r="G490" s="61">
        <v>13336</v>
      </c>
      <c r="H490" s="61">
        <f t="shared" si="67"/>
        <v>14314</v>
      </c>
      <c r="I490" s="61"/>
      <c r="J490" s="61">
        <v>14314</v>
      </c>
    </row>
    <row r="491" spans="1:10" ht="157.15" customHeight="1" x14ac:dyDescent="0.2">
      <c r="A491" s="37" t="s">
        <v>656</v>
      </c>
      <c r="B491" s="11" t="s">
        <v>477</v>
      </c>
      <c r="C491" s="15"/>
      <c r="D491" s="15"/>
      <c r="E491" s="16">
        <f t="shared" si="68"/>
        <v>1518</v>
      </c>
      <c r="F491" s="17">
        <f>-F492</f>
        <v>0</v>
      </c>
      <c r="G491" s="16">
        <f>G492</f>
        <v>1518</v>
      </c>
      <c r="H491" s="16">
        <f t="shared" si="67"/>
        <v>1607</v>
      </c>
      <c r="I491" s="17">
        <f>-I492</f>
        <v>0</v>
      </c>
      <c r="J491" s="16">
        <f>J492</f>
        <v>1607</v>
      </c>
    </row>
    <row r="492" spans="1:10" ht="119.25" customHeight="1" x14ac:dyDescent="0.2">
      <c r="A492" s="35" t="s">
        <v>800</v>
      </c>
      <c r="B492" s="15" t="s">
        <v>478</v>
      </c>
      <c r="C492" s="15"/>
      <c r="D492" s="15"/>
      <c r="E492" s="18">
        <f t="shared" si="68"/>
        <v>1518</v>
      </c>
      <c r="F492" s="18">
        <f>F494+F493</f>
        <v>0</v>
      </c>
      <c r="G492" s="18">
        <f>G494+G493</f>
        <v>1518</v>
      </c>
      <c r="H492" s="18">
        <f t="shared" si="67"/>
        <v>1607</v>
      </c>
      <c r="I492" s="18">
        <f>I494+I493</f>
        <v>0</v>
      </c>
      <c r="J492" s="18">
        <f>J494+J493</f>
        <v>1607</v>
      </c>
    </row>
    <row r="493" spans="1:10" ht="85.5" customHeight="1" x14ac:dyDescent="0.2">
      <c r="A493" s="15" t="s">
        <v>23</v>
      </c>
      <c r="B493" s="15" t="s">
        <v>478</v>
      </c>
      <c r="C493" s="15" t="s">
        <v>16</v>
      </c>
      <c r="D493" s="15" t="s">
        <v>11</v>
      </c>
      <c r="E493" s="18">
        <f t="shared" si="68"/>
        <v>12</v>
      </c>
      <c r="F493" s="18"/>
      <c r="G493" s="61">
        <v>12</v>
      </c>
      <c r="H493" s="61">
        <f t="shared" si="67"/>
        <v>13</v>
      </c>
      <c r="I493" s="61"/>
      <c r="J493" s="61">
        <v>13</v>
      </c>
    </row>
    <row r="494" spans="1:10" ht="47.45" customHeight="1" x14ac:dyDescent="0.2">
      <c r="A494" s="35" t="s">
        <v>30</v>
      </c>
      <c r="B494" s="15" t="s">
        <v>478</v>
      </c>
      <c r="C494" s="15" t="s">
        <v>19</v>
      </c>
      <c r="D494" s="15" t="s">
        <v>11</v>
      </c>
      <c r="E494" s="18">
        <f t="shared" si="68"/>
        <v>1506</v>
      </c>
      <c r="F494" s="18"/>
      <c r="G494" s="61">
        <v>1506</v>
      </c>
      <c r="H494" s="61">
        <f t="shared" si="67"/>
        <v>1594</v>
      </c>
      <c r="I494" s="61"/>
      <c r="J494" s="61">
        <v>1594</v>
      </c>
    </row>
    <row r="495" spans="1:10" ht="142.5" customHeight="1" x14ac:dyDescent="0.2">
      <c r="A495" s="37" t="s">
        <v>657</v>
      </c>
      <c r="B495" s="11" t="s">
        <v>479</v>
      </c>
      <c r="C495" s="39"/>
      <c r="D495" s="11"/>
      <c r="E495" s="16">
        <f t="shared" si="68"/>
        <v>86688</v>
      </c>
      <c r="F495" s="17">
        <f>F496</f>
        <v>0</v>
      </c>
      <c r="G495" s="16">
        <f>G496</f>
        <v>86688</v>
      </c>
      <c r="H495" s="16">
        <f t="shared" si="67"/>
        <v>97765</v>
      </c>
      <c r="I495" s="17">
        <f>I496</f>
        <v>0</v>
      </c>
      <c r="J495" s="16">
        <f>J496</f>
        <v>97765</v>
      </c>
    </row>
    <row r="496" spans="1:10" ht="114" customHeight="1" x14ac:dyDescent="0.2">
      <c r="A496" s="35" t="s">
        <v>800</v>
      </c>
      <c r="B496" s="15" t="s">
        <v>480</v>
      </c>
      <c r="C496" s="15"/>
      <c r="D496" s="11"/>
      <c r="E496" s="18">
        <f t="shared" si="68"/>
        <v>86688</v>
      </c>
      <c r="F496" s="19">
        <f>F497</f>
        <v>0</v>
      </c>
      <c r="G496" s="18">
        <f>G497</f>
        <v>86688</v>
      </c>
      <c r="H496" s="18">
        <f t="shared" si="67"/>
        <v>97765</v>
      </c>
      <c r="I496" s="19">
        <f>I497</f>
        <v>0</v>
      </c>
      <c r="J496" s="18">
        <f>J497</f>
        <v>97765</v>
      </c>
    </row>
    <row r="497" spans="1:10" ht="99.75" customHeight="1" x14ac:dyDescent="0.2">
      <c r="A497" s="15" t="s">
        <v>21</v>
      </c>
      <c r="B497" s="15" t="s">
        <v>480</v>
      </c>
      <c r="C497" s="15" t="s">
        <v>17</v>
      </c>
      <c r="D497" s="15" t="s">
        <v>11</v>
      </c>
      <c r="E497" s="18">
        <f>F497+G497</f>
        <v>86688</v>
      </c>
      <c r="F497" s="19"/>
      <c r="G497" s="18">
        <v>86688</v>
      </c>
      <c r="H497" s="18">
        <f>I497+J497</f>
        <v>97765</v>
      </c>
      <c r="I497" s="19"/>
      <c r="J497" s="18">
        <v>97765</v>
      </c>
    </row>
    <row r="498" spans="1:10" ht="189" customHeight="1" x14ac:dyDescent="0.2">
      <c r="A498" s="37" t="s">
        <v>481</v>
      </c>
      <c r="B498" s="11" t="s">
        <v>482</v>
      </c>
      <c r="C498" s="15"/>
      <c r="D498" s="15"/>
      <c r="E498" s="16">
        <f t="shared" ref="E498:E557" si="70">F498+G498</f>
        <v>171</v>
      </c>
      <c r="F498" s="17">
        <f>F499</f>
        <v>0</v>
      </c>
      <c r="G498" s="16">
        <f>G499</f>
        <v>171</v>
      </c>
      <c r="H498" s="16">
        <f t="shared" ref="H498:H519" si="71">I498+J498</f>
        <v>178</v>
      </c>
      <c r="I498" s="17">
        <f>I499</f>
        <v>0</v>
      </c>
      <c r="J498" s="16">
        <f>J499</f>
        <v>178</v>
      </c>
    </row>
    <row r="499" spans="1:10" ht="113.25" customHeight="1" x14ac:dyDescent="0.2">
      <c r="A499" s="35" t="s">
        <v>800</v>
      </c>
      <c r="B499" s="15" t="s">
        <v>483</v>
      </c>
      <c r="C499" s="15"/>
      <c r="D499" s="15"/>
      <c r="E499" s="18">
        <f t="shared" si="70"/>
        <v>171</v>
      </c>
      <c r="F499" s="19">
        <f>F500+F501</f>
        <v>0</v>
      </c>
      <c r="G499" s="18">
        <f>G500+G501</f>
        <v>171</v>
      </c>
      <c r="H499" s="18">
        <f t="shared" si="71"/>
        <v>178</v>
      </c>
      <c r="I499" s="19">
        <f>I500+I501</f>
        <v>0</v>
      </c>
      <c r="J499" s="18">
        <f>J500+J501</f>
        <v>178</v>
      </c>
    </row>
    <row r="500" spans="1:10" ht="69" customHeight="1" x14ac:dyDescent="0.2">
      <c r="A500" s="15" t="s">
        <v>23</v>
      </c>
      <c r="B500" s="15" t="s">
        <v>483</v>
      </c>
      <c r="C500" s="15" t="s">
        <v>16</v>
      </c>
      <c r="D500" s="15" t="s">
        <v>11</v>
      </c>
      <c r="E500" s="18">
        <f t="shared" si="70"/>
        <v>2</v>
      </c>
      <c r="F500" s="18"/>
      <c r="G500" s="61">
        <v>2</v>
      </c>
      <c r="H500" s="61">
        <f t="shared" si="71"/>
        <v>2</v>
      </c>
      <c r="I500" s="61"/>
      <c r="J500" s="61">
        <v>2</v>
      </c>
    </row>
    <row r="501" spans="1:10" ht="49.5" customHeight="1" x14ac:dyDescent="0.2">
      <c r="A501" s="35" t="s">
        <v>30</v>
      </c>
      <c r="B501" s="15" t="s">
        <v>483</v>
      </c>
      <c r="C501" s="15" t="s">
        <v>19</v>
      </c>
      <c r="D501" s="15" t="s">
        <v>11</v>
      </c>
      <c r="E501" s="18">
        <f t="shared" si="70"/>
        <v>169</v>
      </c>
      <c r="F501" s="18"/>
      <c r="G501" s="61">
        <v>169</v>
      </c>
      <c r="H501" s="61">
        <f t="shared" si="71"/>
        <v>176</v>
      </c>
      <c r="I501" s="61"/>
      <c r="J501" s="61">
        <v>176</v>
      </c>
    </row>
    <row r="502" spans="1:10" ht="88.9" customHeight="1" x14ac:dyDescent="0.2">
      <c r="A502" s="37" t="s">
        <v>484</v>
      </c>
      <c r="B502" s="11" t="s">
        <v>485</v>
      </c>
      <c r="C502" s="15"/>
      <c r="D502" s="15"/>
      <c r="E502" s="16">
        <f t="shared" si="70"/>
        <v>459</v>
      </c>
      <c r="F502" s="17">
        <f>F503</f>
        <v>459</v>
      </c>
      <c r="G502" s="16">
        <f>G503</f>
        <v>0</v>
      </c>
      <c r="H502" s="16">
        <f t="shared" si="71"/>
        <v>469</v>
      </c>
      <c r="I502" s="17">
        <f>I503</f>
        <v>469</v>
      </c>
      <c r="J502" s="16">
        <f>J503</f>
        <v>0</v>
      </c>
    </row>
    <row r="503" spans="1:10" ht="30" customHeight="1" x14ac:dyDescent="0.2">
      <c r="A503" s="50" t="s">
        <v>123</v>
      </c>
      <c r="B503" s="15" t="s">
        <v>486</v>
      </c>
      <c r="C503" s="15"/>
      <c r="D503" s="15"/>
      <c r="E503" s="18">
        <f t="shared" si="70"/>
        <v>459</v>
      </c>
      <c r="F503" s="19">
        <f>F504</f>
        <v>459</v>
      </c>
      <c r="G503" s="18">
        <f>G504</f>
        <v>0</v>
      </c>
      <c r="H503" s="18">
        <f t="shared" si="71"/>
        <v>469</v>
      </c>
      <c r="I503" s="19">
        <f>I504</f>
        <v>469</v>
      </c>
      <c r="J503" s="18">
        <f>J504</f>
        <v>0</v>
      </c>
    </row>
    <row r="504" spans="1:10" ht="69.75" customHeight="1" x14ac:dyDescent="0.2">
      <c r="A504" s="15" t="s">
        <v>23</v>
      </c>
      <c r="B504" s="15" t="s">
        <v>486</v>
      </c>
      <c r="C504" s="15" t="s">
        <v>16</v>
      </c>
      <c r="D504" s="15" t="s">
        <v>11</v>
      </c>
      <c r="E504" s="18">
        <f t="shared" si="70"/>
        <v>459</v>
      </c>
      <c r="F504" s="61">
        <f>13763-13304</f>
        <v>459</v>
      </c>
      <c r="G504" s="61"/>
      <c r="H504" s="61">
        <f t="shared" si="71"/>
        <v>469</v>
      </c>
      <c r="I504" s="61">
        <f>469+13304-13304</f>
        <v>469</v>
      </c>
      <c r="J504" s="61"/>
    </row>
    <row r="505" spans="1:10" ht="69.75" customHeight="1" x14ac:dyDescent="0.2">
      <c r="A505" s="37" t="s">
        <v>487</v>
      </c>
      <c r="B505" s="11" t="s">
        <v>965</v>
      </c>
      <c r="C505" s="15"/>
      <c r="D505" s="15"/>
      <c r="E505" s="16">
        <f t="shared" si="70"/>
        <v>89.9</v>
      </c>
      <c r="F505" s="16">
        <f>F506</f>
        <v>89.9</v>
      </c>
      <c r="G505" s="16">
        <f>G506</f>
        <v>0</v>
      </c>
      <c r="H505" s="16">
        <f t="shared" si="71"/>
        <v>92.5</v>
      </c>
      <c r="I505" s="16">
        <f>I506</f>
        <v>92.5</v>
      </c>
      <c r="J505" s="16">
        <f>J506</f>
        <v>0</v>
      </c>
    </row>
    <row r="506" spans="1:10" ht="69.75" customHeight="1" x14ac:dyDescent="0.2">
      <c r="A506" s="35" t="s">
        <v>57</v>
      </c>
      <c r="B506" s="15" t="s">
        <v>966</v>
      </c>
      <c r="C506" s="15"/>
      <c r="D506" s="15"/>
      <c r="E506" s="18">
        <f t="shared" si="70"/>
        <v>89.9</v>
      </c>
      <c r="F506" s="18">
        <f>F507</f>
        <v>89.9</v>
      </c>
      <c r="G506" s="18">
        <f>G507</f>
        <v>0</v>
      </c>
      <c r="H506" s="18">
        <f t="shared" si="71"/>
        <v>92.5</v>
      </c>
      <c r="I506" s="18">
        <f>I507</f>
        <v>92.5</v>
      </c>
      <c r="J506" s="18">
        <f>J507</f>
        <v>0</v>
      </c>
    </row>
    <row r="507" spans="1:10" ht="69.75" customHeight="1" x14ac:dyDescent="0.2">
      <c r="A507" s="15" t="s">
        <v>23</v>
      </c>
      <c r="B507" s="15" t="s">
        <v>966</v>
      </c>
      <c r="C507" s="15" t="s">
        <v>16</v>
      </c>
      <c r="D507" s="15" t="s">
        <v>8</v>
      </c>
      <c r="E507" s="18">
        <f t="shared" si="70"/>
        <v>89.9</v>
      </c>
      <c r="F507" s="19">
        <v>89.9</v>
      </c>
      <c r="G507" s="18"/>
      <c r="H507" s="18">
        <f t="shared" si="71"/>
        <v>92.5</v>
      </c>
      <c r="I507" s="19">
        <v>92.5</v>
      </c>
      <c r="J507" s="18"/>
    </row>
    <row r="508" spans="1:10" ht="209.25" customHeight="1" x14ac:dyDescent="0.2">
      <c r="A508" s="37" t="s">
        <v>488</v>
      </c>
      <c r="B508" s="11" t="s">
        <v>489</v>
      </c>
      <c r="C508" s="15"/>
      <c r="D508" s="15"/>
      <c r="E508" s="16">
        <f t="shared" si="70"/>
        <v>37975</v>
      </c>
      <c r="F508" s="17">
        <f>F509</f>
        <v>0</v>
      </c>
      <c r="G508" s="16">
        <f>G509</f>
        <v>37975</v>
      </c>
      <c r="H508" s="16">
        <f t="shared" si="71"/>
        <v>40937</v>
      </c>
      <c r="I508" s="17">
        <f>I509</f>
        <v>0</v>
      </c>
      <c r="J508" s="16">
        <f>J509</f>
        <v>40937</v>
      </c>
    </row>
    <row r="509" spans="1:10" ht="84" customHeight="1" x14ac:dyDescent="0.2">
      <c r="A509" s="36" t="s">
        <v>752</v>
      </c>
      <c r="B509" s="15" t="s">
        <v>490</v>
      </c>
      <c r="C509" s="15"/>
      <c r="D509" s="15"/>
      <c r="E509" s="18">
        <f t="shared" si="70"/>
        <v>37975</v>
      </c>
      <c r="F509" s="19">
        <f>F510</f>
        <v>0</v>
      </c>
      <c r="G509" s="18">
        <f>G510</f>
        <v>37975</v>
      </c>
      <c r="H509" s="18">
        <f t="shared" si="71"/>
        <v>40937</v>
      </c>
      <c r="I509" s="19">
        <f>I510</f>
        <v>0</v>
      </c>
      <c r="J509" s="18">
        <f>J510</f>
        <v>40937</v>
      </c>
    </row>
    <row r="510" spans="1:10" ht="54" customHeight="1" x14ac:dyDescent="0.2">
      <c r="A510" s="35" t="s">
        <v>30</v>
      </c>
      <c r="B510" s="15" t="s">
        <v>490</v>
      </c>
      <c r="C510" s="15" t="s">
        <v>19</v>
      </c>
      <c r="D510" s="15" t="s">
        <v>8</v>
      </c>
      <c r="E510" s="18">
        <f t="shared" si="70"/>
        <v>37975</v>
      </c>
      <c r="F510" s="18"/>
      <c r="G510" s="61">
        <v>37975</v>
      </c>
      <c r="H510" s="61">
        <f t="shared" si="71"/>
        <v>40937</v>
      </c>
      <c r="I510" s="61"/>
      <c r="J510" s="61">
        <v>40937</v>
      </c>
    </row>
    <row r="511" spans="1:10" ht="137.25" customHeight="1" x14ac:dyDescent="0.2">
      <c r="A511" s="37" t="s">
        <v>491</v>
      </c>
      <c r="B511" s="11" t="s">
        <v>492</v>
      </c>
      <c r="C511" s="15"/>
      <c r="D511" s="15"/>
      <c r="E511" s="16">
        <f t="shared" si="70"/>
        <v>9091</v>
      </c>
      <c r="F511" s="17">
        <f>F512</f>
        <v>0</v>
      </c>
      <c r="G511" s="16">
        <f>G512</f>
        <v>9091</v>
      </c>
      <c r="H511" s="16">
        <f t="shared" si="71"/>
        <v>9592</v>
      </c>
      <c r="I511" s="17">
        <f>I512</f>
        <v>0</v>
      </c>
      <c r="J511" s="16">
        <f>J512</f>
        <v>9592</v>
      </c>
    </row>
    <row r="512" spans="1:10" ht="67.5" customHeight="1" x14ac:dyDescent="0.2">
      <c r="A512" s="36" t="s">
        <v>753</v>
      </c>
      <c r="B512" s="15" t="s">
        <v>629</v>
      </c>
      <c r="C512" s="15"/>
      <c r="D512" s="15"/>
      <c r="E512" s="18">
        <f t="shared" si="70"/>
        <v>9091</v>
      </c>
      <c r="F512" s="19">
        <f>F513</f>
        <v>0</v>
      </c>
      <c r="G512" s="18">
        <f>G513</f>
        <v>9091</v>
      </c>
      <c r="H512" s="18">
        <f t="shared" si="71"/>
        <v>9592</v>
      </c>
      <c r="I512" s="19">
        <f>I513</f>
        <v>0</v>
      </c>
      <c r="J512" s="18">
        <f>J513</f>
        <v>9592</v>
      </c>
    </row>
    <row r="513" spans="1:10" ht="48.75" customHeight="1" x14ac:dyDescent="0.2">
      <c r="A513" s="35" t="s">
        <v>30</v>
      </c>
      <c r="B513" s="15" t="s">
        <v>629</v>
      </c>
      <c r="C513" s="15" t="s">
        <v>19</v>
      </c>
      <c r="D513" s="15" t="s">
        <v>8</v>
      </c>
      <c r="E513" s="18">
        <f t="shared" si="70"/>
        <v>9091</v>
      </c>
      <c r="F513" s="18"/>
      <c r="G513" s="61">
        <v>9091</v>
      </c>
      <c r="H513" s="61">
        <f t="shared" si="71"/>
        <v>9592</v>
      </c>
      <c r="I513" s="61"/>
      <c r="J513" s="61">
        <v>9592</v>
      </c>
    </row>
    <row r="514" spans="1:10" ht="120" customHeight="1" x14ac:dyDescent="0.2">
      <c r="A514" s="37" t="s">
        <v>493</v>
      </c>
      <c r="B514" s="11" t="s">
        <v>494</v>
      </c>
      <c r="C514" s="15"/>
      <c r="D514" s="15"/>
      <c r="E514" s="16">
        <f t="shared" si="70"/>
        <v>20590</v>
      </c>
      <c r="F514" s="17">
        <f>F515</f>
        <v>0</v>
      </c>
      <c r="G514" s="16">
        <f>G515</f>
        <v>20590</v>
      </c>
      <c r="H514" s="16">
        <f t="shared" si="71"/>
        <v>21414</v>
      </c>
      <c r="I514" s="17">
        <f>I515</f>
        <v>0</v>
      </c>
      <c r="J514" s="16">
        <f>J515</f>
        <v>21414</v>
      </c>
    </row>
    <row r="515" spans="1:10" ht="127.5" customHeight="1" x14ac:dyDescent="0.2">
      <c r="A515" s="35" t="s">
        <v>837</v>
      </c>
      <c r="B515" s="15" t="s">
        <v>495</v>
      </c>
      <c r="C515" s="15"/>
      <c r="D515" s="15"/>
      <c r="E515" s="18">
        <f t="shared" si="70"/>
        <v>20590</v>
      </c>
      <c r="F515" s="19">
        <f>F516</f>
        <v>0</v>
      </c>
      <c r="G515" s="18">
        <f>G516</f>
        <v>20590</v>
      </c>
      <c r="H515" s="18">
        <f t="shared" si="71"/>
        <v>21414</v>
      </c>
      <c r="I515" s="19">
        <f>I516</f>
        <v>0</v>
      </c>
      <c r="J515" s="18">
        <f>J516</f>
        <v>21414</v>
      </c>
    </row>
    <row r="516" spans="1:10" ht="54.75" customHeight="1" x14ac:dyDescent="0.2">
      <c r="A516" s="35" t="s">
        <v>30</v>
      </c>
      <c r="B516" s="15" t="s">
        <v>495</v>
      </c>
      <c r="C516" s="15" t="s">
        <v>19</v>
      </c>
      <c r="D516" s="15" t="s">
        <v>8</v>
      </c>
      <c r="E516" s="18">
        <f t="shared" si="70"/>
        <v>20590</v>
      </c>
      <c r="F516" s="18"/>
      <c r="G516" s="61">
        <v>20590</v>
      </c>
      <c r="H516" s="61">
        <f t="shared" si="71"/>
        <v>21414</v>
      </c>
      <c r="I516" s="61"/>
      <c r="J516" s="61">
        <v>21414</v>
      </c>
    </row>
    <row r="517" spans="1:10" ht="173.25" customHeight="1" x14ac:dyDescent="0.2">
      <c r="A517" s="11" t="s">
        <v>487</v>
      </c>
      <c r="B517" s="11" t="s">
        <v>496</v>
      </c>
      <c r="C517" s="15"/>
      <c r="D517" s="15"/>
      <c r="E517" s="16">
        <f t="shared" si="70"/>
        <v>1367</v>
      </c>
      <c r="F517" s="17">
        <f>F518+F520</f>
        <v>0</v>
      </c>
      <c r="G517" s="17">
        <f t="shared" ref="G517:J517" si="72">G518+G520</f>
        <v>1367</v>
      </c>
      <c r="H517" s="16">
        <f t="shared" si="71"/>
        <v>1391</v>
      </c>
      <c r="I517" s="17">
        <f t="shared" si="72"/>
        <v>0</v>
      </c>
      <c r="J517" s="17">
        <f t="shared" si="72"/>
        <v>1391</v>
      </c>
    </row>
    <row r="518" spans="1:10" ht="252.75" customHeight="1" x14ac:dyDescent="0.2">
      <c r="A518" s="35" t="s">
        <v>838</v>
      </c>
      <c r="B518" s="15" t="s">
        <v>813</v>
      </c>
      <c r="C518" s="15"/>
      <c r="D518" s="15"/>
      <c r="E518" s="18">
        <f t="shared" si="70"/>
        <v>558</v>
      </c>
      <c r="F518" s="19">
        <f>F519</f>
        <v>0</v>
      </c>
      <c r="G518" s="19">
        <f>G519</f>
        <v>558</v>
      </c>
      <c r="H518" s="18">
        <f t="shared" si="71"/>
        <v>558</v>
      </c>
      <c r="I518" s="19">
        <f>I519</f>
        <v>0</v>
      </c>
      <c r="J518" s="19">
        <f>J519</f>
        <v>558</v>
      </c>
    </row>
    <row r="519" spans="1:10" ht="56.25" customHeight="1" x14ac:dyDescent="0.2">
      <c r="A519" s="35" t="s">
        <v>30</v>
      </c>
      <c r="B519" s="15" t="s">
        <v>813</v>
      </c>
      <c r="C519" s="15" t="s">
        <v>19</v>
      </c>
      <c r="D519" s="15" t="s">
        <v>8</v>
      </c>
      <c r="E519" s="18">
        <f t="shared" si="70"/>
        <v>558</v>
      </c>
      <c r="F519" s="18"/>
      <c r="G519" s="61">
        <v>558</v>
      </c>
      <c r="H519" s="61">
        <f t="shared" si="71"/>
        <v>558</v>
      </c>
      <c r="I519" s="61"/>
      <c r="J519" s="61">
        <v>558</v>
      </c>
    </row>
    <row r="520" spans="1:10" ht="276" customHeight="1" x14ac:dyDescent="0.2">
      <c r="A520" s="35" t="s">
        <v>806</v>
      </c>
      <c r="B520" s="15" t="s">
        <v>807</v>
      </c>
      <c r="C520" s="15"/>
      <c r="D520" s="15"/>
      <c r="E520" s="18">
        <f>F520+G520</f>
        <v>809</v>
      </c>
      <c r="F520" s="18">
        <f>F521</f>
        <v>0</v>
      </c>
      <c r="G520" s="18">
        <f>G521</f>
        <v>809</v>
      </c>
      <c r="H520" s="18">
        <f>I520+J520</f>
        <v>833</v>
      </c>
      <c r="I520" s="18">
        <f>I521</f>
        <v>0</v>
      </c>
      <c r="J520" s="18">
        <f>J521</f>
        <v>833</v>
      </c>
    </row>
    <row r="521" spans="1:10" ht="61.5" customHeight="1" x14ac:dyDescent="0.2">
      <c r="A521" s="15" t="s">
        <v>23</v>
      </c>
      <c r="B521" s="15" t="s">
        <v>807</v>
      </c>
      <c r="C521" s="15" t="s">
        <v>16</v>
      </c>
      <c r="D521" s="15" t="s">
        <v>8</v>
      </c>
      <c r="E521" s="18">
        <f>F521+G521</f>
        <v>809</v>
      </c>
      <c r="F521" s="18"/>
      <c r="G521" s="18">
        <v>809</v>
      </c>
      <c r="H521" s="18">
        <f>I521+J521</f>
        <v>833</v>
      </c>
      <c r="I521" s="18"/>
      <c r="J521" s="18">
        <v>833</v>
      </c>
    </row>
    <row r="522" spans="1:10" ht="84.75" customHeight="1" x14ac:dyDescent="0.2">
      <c r="A522" s="34" t="s">
        <v>497</v>
      </c>
      <c r="B522" s="11" t="s">
        <v>498</v>
      </c>
      <c r="C522" s="15"/>
      <c r="D522" s="15"/>
      <c r="E522" s="16">
        <f t="shared" si="70"/>
        <v>5382</v>
      </c>
      <c r="F522" s="16">
        <f>F523+F526+F531</f>
        <v>5382</v>
      </c>
      <c r="G522" s="16">
        <f>G523+G526+G531</f>
        <v>0</v>
      </c>
      <c r="H522" s="16">
        <f t="shared" ref="H522:H533" si="73">I522+J522</f>
        <v>5667</v>
      </c>
      <c r="I522" s="16">
        <f>I523+I526+I531</f>
        <v>5667</v>
      </c>
      <c r="J522" s="16">
        <f>J523+J526+J531</f>
        <v>0</v>
      </c>
    </row>
    <row r="523" spans="1:10" ht="137.25" customHeight="1" x14ac:dyDescent="0.2">
      <c r="A523" s="34" t="s">
        <v>906</v>
      </c>
      <c r="B523" s="11" t="s">
        <v>499</v>
      </c>
      <c r="C523" s="15"/>
      <c r="D523" s="15"/>
      <c r="E523" s="16">
        <f t="shared" si="70"/>
        <v>4908</v>
      </c>
      <c r="F523" s="17">
        <f>F524</f>
        <v>4908</v>
      </c>
      <c r="G523" s="16">
        <f>G524</f>
        <v>0</v>
      </c>
      <c r="H523" s="16">
        <f t="shared" si="73"/>
        <v>5191</v>
      </c>
      <c r="I523" s="17">
        <f>I524</f>
        <v>5191</v>
      </c>
      <c r="J523" s="16">
        <f>J524</f>
        <v>0</v>
      </c>
    </row>
    <row r="524" spans="1:10" ht="93" customHeight="1" x14ac:dyDescent="0.2">
      <c r="A524" s="35" t="s">
        <v>55</v>
      </c>
      <c r="B524" s="15" t="s">
        <v>500</v>
      </c>
      <c r="C524" s="15"/>
      <c r="D524" s="15"/>
      <c r="E524" s="18">
        <f t="shared" si="70"/>
        <v>4908</v>
      </c>
      <c r="F524" s="19">
        <f>F525</f>
        <v>4908</v>
      </c>
      <c r="G524" s="18">
        <f>G525</f>
        <v>0</v>
      </c>
      <c r="H524" s="18">
        <f t="shared" si="73"/>
        <v>5191</v>
      </c>
      <c r="I524" s="19">
        <f>I525</f>
        <v>5191</v>
      </c>
      <c r="J524" s="18">
        <f>J525</f>
        <v>0</v>
      </c>
    </row>
    <row r="525" spans="1:10" ht="101.25" customHeight="1" x14ac:dyDescent="0.2">
      <c r="A525" s="15" t="s">
        <v>21</v>
      </c>
      <c r="B525" s="15" t="s">
        <v>500</v>
      </c>
      <c r="C525" s="15" t="s">
        <v>17</v>
      </c>
      <c r="D525" s="15" t="s">
        <v>449</v>
      </c>
      <c r="E525" s="18">
        <f t="shared" si="70"/>
        <v>4908</v>
      </c>
      <c r="F525" s="18">
        <v>4908</v>
      </c>
      <c r="G525" s="18"/>
      <c r="H525" s="18">
        <f>I525+J525</f>
        <v>5191</v>
      </c>
      <c r="I525" s="18">
        <v>5191</v>
      </c>
      <c r="J525" s="18"/>
    </row>
    <row r="526" spans="1:10" ht="191.25" customHeight="1" x14ac:dyDescent="0.2">
      <c r="A526" s="37" t="s">
        <v>501</v>
      </c>
      <c r="B526" s="11" t="s">
        <v>502</v>
      </c>
      <c r="C526" s="15"/>
      <c r="D526" s="15"/>
      <c r="E526" s="16">
        <f t="shared" si="70"/>
        <v>59</v>
      </c>
      <c r="F526" s="16">
        <f>F529+F527</f>
        <v>59</v>
      </c>
      <c r="G526" s="16">
        <f>G529+G527</f>
        <v>0</v>
      </c>
      <c r="H526" s="16">
        <f t="shared" si="73"/>
        <v>59</v>
      </c>
      <c r="I526" s="16">
        <f>I529+I527</f>
        <v>59</v>
      </c>
      <c r="J526" s="16">
        <f>J529+J527</f>
        <v>0</v>
      </c>
    </row>
    <row r="527" spans="1:10" ht="72.75" customHeight="1" x14ac:dyDescent="0.2">
      <c r="A527" s="35" t="s">
        <v>370</v>
      </c>
      <c r="B527" s="15" t="s">
        <v>662</v>
      </c>
      <c r="C527" s="15"/>
      <c r="D527" s="15"/>
      <c r="E527" s="18">
        <f t="shared" si="70"/>
        <v>1</v>
      </c>
      <c r="F527" s="18">
        <f>F528</f>
        <v>1</v>
      </c>
      <c r="G527" s="18">
        <f>G528</f>
        <v>0</v>
      </c>
      <c r="H527" s="18">
        <f t="shared" si="73"/>
        <v>1</v>
      </c>
      <c r="I527" s="18">
        <f>I528</f>
        <v>1</v>
      </c>
      <c r="J527" s="18">
        <f>J528</f>
        <v>0</v>
      </c>
    </row>
    <row r="528" spans="1:10" ht="74.25" customHeight="1" x14ac:dyDescent="0.2">
      <c r="A528" s="15" t="s">
        <v>23</v>
      </c>
      <c r="B528" s="15" t="s">
        <v>662</v>
      </c>
      <c r="C528" s="15" t="s">
        <v>16</v>
      </c>
      <c r="D528" s="15" t="s">
        <v>11</v>
      </c>
      <c r="E528" s="18">
        <f t="shared" si="70"/>
        <v>1</v>
      </c>
      <c r="F528" s="61">
        <v>1</v>
      </c>
      <c r="G528" s="61"/>
      <c r="H528" s="61">
        <f t="shared" si="73"/>
        <v>1</v>
      </c>
      <c r="I528" s="61">
        <v>1</v>
      </c>
      <c r="J528" s="61"/>
    </row>
    <row r="529" spans="1:10" ht="112.5" customHeight="1" x14ac:dyDescent="0.2">
      <c r="A529" s="35" t="s">
        <v>627</v>
      </c>
      <c r="B529" s="15" t="s">
        <v>628</v>
      </c>
      <c r="C529" s="15"/>
      <c r="D529" s="15"/>
      <c r="E529" s="18">
        <f t="shared" si="70"/>
        <v>58</v>
      </c>
      <c r="F529" s="19">
        <f>F530</f>
        <v>58</v>
      </c>
      <c r="G529" s="18">
        <f>G530</f>
        <v>0</v>
      </c>
      <c r="H529" s="18">
        <f t="shared" si="73"/>
        <v>58</v>
      </c>
      <c r="I529" s="19">
        <f>I530</f>
        <v>58</v>
      </c>
      <c r="J529" s="18">
        <f>J530</f>
        <v>0</v>
      </c>
    </row>
    <row r="530" spans="1:10" ht="59.25" customHeight="1" x14ac:dyDescent="0.2">
      <c r="A530" s="35" t="s">
        <v>30</v>
      </c>
      <c r="B530" s="15" t="s">
        <v>628</v>
      </c>
      <c r="C530" s="15" t="s">
        <v>19</v>
      </c>
      <c r="D530" s="15" t="s">
        <v>11</v>
      </c>
      <c r="E530" s="18">
        <f t="shared" si="70"/>
        <v>58</v>
      </c>
      <c r="F530" s="61">
        <v>58</v>
      </c>
      <c r="G530" s="61"/>
      <c r="H530" s="61">
        <f t="shared" si="73"/>
        <v>58</v>
      </c>
      <c r="I530" s="61">
        <v>58</v>
      </c>
      <c r="J530" s="61"/>
    </row>
    <row r="531" spans="1:10" ht="103.5" customHeight="1" x14ac:dyDescent="0.2">
      <c r="A531" s="37" t="s">
        <v>503</v>
      </c>
      <c r="B531" s="11" t="s">
        <v>504</v>
      </c>
      <c r="C531" s="15"/>
      <c r="D531" s="15"/>
      <c r="E531" s="16">
        <f t="shared" si="70"/>
        <v>415</v>
      </c>
      <c r="F531" s="17">
        <f>F532</f>
        <v>415</v>
      </c>
      <c r="G531" s="16">
        <f>G532</f>
        <v>0</v>
      </c>
      <c r="H531" s="16">
        <f t="shared" si="73"/>
        <v>417</v>
      </c>
      <c r="I531" s="17">
        <f>I532</f>
        <v>417</v>
      </c>
      <c r="J531" s="16">
        <f>J532</f>
        <v>0</v>
      </c>
    </row>
    <row r="532" spans="1:10" ht="32.25" customHeight="1" x14ac:dyDescent="0.2">
      <c r="A532" s="50" t="s">
        <v>69</v>
      </c>
      <c r="B532" s="15" t="s">
        <v>505</v>
      </c>
      <c r="C532" s="15"/>
      <c r="D532" s="15"/>
      <c r="E532" s="18">
        <f t="shared" si="70"/>
        <v>415</v>
      </c>
      <c r="F532" s="19">
        <f>F533</f>
        <v>415</v>
      </c>
      <c r="G532" s="18">
        <f>G533</f>
        <v>0</v>
      </c>
      <c r="H532" s="18">
        <f t="shared" si="73"/>
        <v>417</v>
      </c>
      <c r="I532" s="19">
        <f>I533</f>
        <v>417</v>
      </c>
      <c r="J532" s="18">
        <f>J533</f>
        <v>0</v>
      </c>
    </row>
    <row r="533" spans="1:10" ht="71.25" customHeight="1" x14ac:dyDescent="0.2">
      <c r="A533" s="15" t="s">
        <v>23</v>
      </c>
      <c r="B533" s="15" t="s">
        <v>505</v>
      </c>
      <c r="C533" s="15" t="s">
        <v>16</v>
      </c>
      <c r="D533" s="15" t="s">
        <v>11</v>
      </c>
      <c r="E533" s="18">
        <f t="shared" si="70"/>
        <v>415</v>
      </c>
      <c r="F533" s="61">
        <v>415</v>
      </c>
      <c r="G533" s="61"/>
      <c r="H533" s="61">
        <f t="shared" si="73"/>
        <v>417</v>
      </c>
      <c r="I533" s="61">
        <v>417</v>
      </c>
      <c r="J533" s="61"/>
    </row>
    <row r="534" spans="1:10" ht="104.25" customHeight="1" x14ac:dyDescent="0.2">
      <c r="A534" s="34" t="s">
        <v>506</v>
      </c>
      <c r="B534" s="11" t="s">
        <v>507</v>
      </c>
      <c r="C534" s="15"/>
      <c r="D534" s="15"/>
      <c r="E534" s="16">
        <f t="shared" si="70"/>
        <v>5000</v>
      </c>
      <c r="F534" s="17">
        <f t="shared" ref="F534:J536" si="74">F535</f>
        <v>5000</v>
      </c>
      <c r="G534" s="16">
        <f t="shared" si="74"/>
        <v>0</v>
      </c>
      <c r="H534" s="16">
        <f t="shared" ref="H534:H553" si="75">I534+J534</f>
        <v>5000</v>
      </c>
      <c r="I534" s="17">
        <f t="shared" si="74"/>
        <v>5000</v>
      </c>
      <c r="J534" s="16">
        <f t="shared" si="74"/>
        <v>0</v>
      </c>
    </row>
    <row r="535" spans="1:10" ht="154.5" customHeight="1" x14ac:dyDescent="0.2">
      <c r="A535" s="37" t="s">
        <v>508</v>
      </c>
      <c r="B535" s="11" t="s">
        <v>509</v>
      </c>
      <c r="C535" s="15"/>
      <c r="D535" s="15"/>
      <c r="E535" s="16">
        <f t="shared" si="70"/>
        <v>5000</v>
      </c>
      <c r="F535" s="17">
        <f t="shared" si="74"/>
        <v>5000</v>
      </c>
      <c r="G535" s="16">
        <f t="shared" si="74"/>
        <v>0</v>
      </c>
      <c r="H535" s="16">
        <f t="shared" si="75"/>
        <v>5000</v>
      </c>
      <c r="I535" s="17">
        <f t="shared" si="74"/>
        <v>5000</v>
      </c>
      <c r="J535" s="16">
        <f t="shared" si="74"/>
        <v>0</v>
      </c>
    </row>
    <row r="536" spans="1:10" ht="139.5" customHeight="1" x14ac:dyDescent="0.2">
      <c r="A536" s="36" t="s">
        <v>772</v>
      </c>
      <c r="B536" s="15" t="s">
        <v>510</v>
      </c>
      <c r="C536" s="15"/>
      <c r="D536" s="15"/>
      <c r="E536" s="18">
        <f t="shared" si="70"/>
        <v>5000</v>
      </c>
      <c r="F536" s="19">
        <f t="shared" si="74"/>
        <v>5000</v>
      </c>
      <c r="G536" s="18">
        <f t="shared" si="74"/>
        <v>0</v>
      </c>
      <c r="H536" s="18">
        <f t="shared" si="75"/>
        <v>5000</v>
      </c>
      <c r="I536" s="19">
        <f t="shared" si="74"/>
        <v>5000</v>
      </c>
      <c r="J536" s="18">
        <f t="shared" si="74"/>
        <v>0</v>
      </c>
    </row>
    <row r="537" spans="1:10" ht="103.5" customHeight="1" x14ac:dyDescent="0.2">
      <c r="A537" s="15" t="s">
        <v>21</v>
      </c>
      <c r="B537" s="15" t="s">
        <v>510</v>
      </c>
      <c r="C537" s="15" t="s">
        <v>17</v>
      </c>
      <c r="D537" s="15" t="s">
        <v>38</v>
      </c>
      <c r="E537" s="18">
        <f t="shared" si="70"/>
        <v>5000</v>
      </c>
      <c r="F537" s="18">
        <v>5000</v>
      </c>
      <c r="G537" s="18"/>
      <c r="H537" s="18">
        <f>I537+J537</f>
        <v>5000</v>
      </c>
      <c r="I537" s="18">
        <v>5000</v>
      </c>
      <c r="J537" s="18"/>
    </row>
    <row r="538" spans="1:10" ht="138.6" customHeight="1" x14ac:dyDescent="0.2">
      <c r="A538" s="34" t="s">
        <v>686</v>
      </c>
      <c r="B538" s="11" t="s">
        <v>511</v>
      </c>
      <c r="C538" s="15"/>
      <c r="D538" s="15"/>
      <c r="E538" s="16">
        <f t="shared" si="70"/>
        <v>55765</v>
      </c>
      <c r="F538" s="17">
        <f>F539+F542+F546+F551+F554+F558+F562</f>
        <v>4525</v>
      </c>
      <c r="G538" s="16">
        <f>G539+G542+G546+G551+G554+G558+G562</f>
        <v>51240</v>
      </c>
      <c r="H538" s="16">
        <f t="shared" si="75"/>
        <v>57863</v>
      </c>
      <c r="I538" s="17">
        <f>I539+I542+I546+I551+I554+I558+I562</f>
        <v>4706</v>
      </c>
      <c r="J538" s="16">
        <f>J539+J542+J546+J551+J554+J558+J562</f>
        <v>53157</v>
      </c>
    </row>
    <row r="539" spans="1:10" ht="240" customHeight="1" x14ac:dyDescent="0.2">
      <c r="A539" s="37" t="s">
        <v>512</v>
      </c>
      <c r="B539" s="11" t="s">
        <v>513</v>
      </c>
      <c r="C539" s="15"/>
      <c r="D539" s="15"/>
      <c r="E539" s="16">
        <f t="shared" si="70"/>
        <v>3007</v>
      </c>
      <c r="F539" s="17">
        <f>F540</f>
        <v>3007</v>
      </c>
      <c r="G539" s="16">
        <f>G540</f>
        <v>0</v>
      </c>
      <c r="H539" s="16">
        <f t="shared" si="75"/>
        <v>3128</v>
      </c>
      <c r="I539" s="17">
        <f>I540</f>
        <v>3128</v>
      </c>
      <c r="J539" s="16">
        <f>J540</f>
        <v>0</v>
      </c>
    </row>
    <row r="540" spans="1:10" ht="66.75" customHeight="1" x14ac:dyDescent="0.2">
      <c r="A540" s="35" t="s">
        <v>77</v>
      </c>
      <c r="B540" s="15" t="s">
        <v>514</v>
      </c>
      <c r="C540" s="15"/>
      <c r="D540" s="15"/>
      <c r="E540" s="18">
        <f t="shared" si="70"/>
        <v>3007</v>
      </c>
      <c r="F540" s="19">
        <f>F541</f>
        <v>3007</v>
      </c>
      <c r="G540" s="18">
        <f>G541</f>
        <v>0</v>
      </c>
      <c r="H540" s="18">
        <f t="shared" si="75"/>
        <v>3128</v>
      </c>
      <c r="I540" s="19">
        <f>I541</f>
        <v>3128</v>
      </c>
      <c r="J540" s="18">
        <f>J541</f>
        <v>0</v>
      </c>
    </row>
    <row r="541" spans="1:10" ht="234" customHeight="1" x14ac:dyDescent="0.2">
      <c r="A541" s="36" t="s">
        <v>25</v>
      </c>
      <c r="B541" s="15" t="s">
        <v>514</v>
      </c>
      <c r="C541" s="15" t="s">
        <v>15</v>
      </c>
      <c r="D541" s="15" t="s">
        <v>38</v>
      </c>
      <c r="E541" s="18">
        <f t="shared" si="70"/>
        <v>3007</v>
      </c>
      <c r="F541" s="61">
        <v>3007</v>
      </c>
      <c r="G541" s="61"/>
      <c r="H541" s="61">
        <f t="shared" si="75"/>
        <v>3128</v>
      </c>
      <c r="I541" s="61">
        <v>3128</v>
      </c>
      <c r="J541" s="61"/>
    </row>
    <row r="542" spans="1:10" ht="220.15" customHeight="1" x14ac:dyDescent="0.2">
      <c r="A542" s="37" t="s">
        <v>515</v>
      </c>
      <c r="B542" s="11" t="s">
        <v>516</v>
      </c>
      <c r="C542" s="15"/>
      <c r="D542" s="15"/>
      <c r="E542" s="16">
        <f t="shared" si="70"/>
        <v>1518</v>
      </c>
      <c r="F542" s="17">
        <f>F543</f>
        <v>1518</v>
      </c>
      <c r="G542" s="16">
        <f>G543</f>
        <v>0</v>
      </c>
      <c r="H542" s="16">
        <f t="shared" si="75"/>
        <v>1578</v>
      </c>
      <c r="I542" s="17">
        <f>I543</f>
        <v>1578</v>
      </c>
      <c r="J542" s="16">
        <f>J543</f>
        <v>0</v>
      </c>
    </row>
    <row r="543" spans="1:10" ht="90.75" customHeight="1" x14ac:dyDescent="0.2">
      <c r="A543" s="35" t="s">
        <v>55</v>
      </c>
      <c r="B543" s="15" t="s">
        <v>517</v>
      </c>
      <c r="C543" s="15"/>
      <c r="D543" s="15"/>
      <c r="E543" s="18">
        <f t="shared" si="70"/>
        <v>1518</v>
      </c>
      <c r="F543" s="19">
        <f>F544+F545</f>
        <v>1518</v>
      </c>
      <c r="G543" s="18">
        <f>G544+G545</f>
        <v>0</v>
      </c>
      <c r="H543" s="18">
        <f t="shared" si="75"/>
        <v>1578</v>
      </c>
      <c r="I543" s="19">
        <f>I544+I545</f>
        <v>1578</v>
      </c>
      <c r="J543" s="18">
        <f>J544+J545</f>
        <v>0</v>
      </c>
    </row>
    <row r="544" spans="1:10" ht="194.25" customHeight="1" x14ac:dyDescent="0.2">
      <c r="A544" s="36" t="s">
        <v>25</v>
      </c>
      <c r="B544" s="15" t="s">
        <v>517</v>
      </c>
      <c r="C544" s="15" t="s">
        <v>15</v>
      </c>
      <c r="D544" s="15" t="s">
        <v>38</v>
      </c>
      <c r="E544" s="18">
        <f t="shared" si="70"/>
        <v>1502</v>
      </c>
      <c r="F544" s="61">
        <v>1502</v>
      </c>
      <c r="G544" s="61"/>
      <c r="H544" s="61">
        <f t="shared" si="75"/>
        <v>1562</v>
      </c>
      <c r="I544" s="61">
        <v>1562</v>
      </c>
      <c r="J544" s="61"/>
    </row>
    <row r="545" spans="1:10" ht="68.25" customHeight="1" x14ac:dyDescent="0.2">
      <c r="A545" s="15" t="s">
        <v>23</v>
      </c>
      <c r="B545" s="15" t="s">
        <v>517</v>
      </c>
      <c r="C545" s="15" t="s">
        <v>16</v>
      </c>
      <c r="D545" s="15" t="s">
        <v>38</v>
      </c>
      <c r="E545" s="18">
        <f t="shared" si="70"/>
        <v>16</v>
      </c>
      <c r="F545" s="61">
        <v>16</v>
      </c>
      <c r="G545" s="61"/>
      <c r="H545" s="61">
        <f t="shared" si="75"/>
        <v>16</v>
      </c>
      <c r="I545" s="61">
        <v>16</v>
      </c>
      <c r="J545" s="61"/>
    </row>
    <row r="546" spans="1:10" ht="119.25" customHeight="1" x14ac:dyDescent="0.2">
      <c r="A546" s="37" t="s">
        <v>518</v>
      </c>
      <c r="B546" s="11" t="s">
        <v>519</v>
      </c>
      <c r="C546" s="15"/>
      <c r="D546" s="15"/>
      <c r="E546" s="16">
        <f t="shared" si="70"/>
        <v>28596</v>
      </c>
      <c r="F546" s="17">
        <f>F547</f>
        <v>0</v>
      </c>
      <c r="G546" s="16">
        <f>G547</f>
        <v>28596</v>
      </c>
      <c r="H546" s="16">
        <f t="shared" si="75"/>
        <v>29725</v>
      </c>
      <c r="I546" s="17">
        <f>I547</f>
        <v>0</v>
      </c>
      <c r="J546" s="16">
        <f>J547</f>
        <v>29725</v>
      </c>
    </row>
    <row r="547" spans="1:10" ht="83.25" customHeight="1" x14ac:dyDescent="0.2">
      <c r="A547" s="35" t="s">
        <v>839</v>
      </c>
      <c r="B547" s="15" t="s">
        <v>520</v>
      </c>
      <c r="C547" s="15"/>
      <c r="D547" s="15"/>
      <c r="E547" s="18">
        <f t="shared" si="70"/>
        <v>28596</v>
      </c>
      <c r="F547" s="18">
        <f>F548+F550+F549</f>
        <v>0</v>
      </c>
      <c r="G547" s="18">
        <f>G548+G550+G549</f>
        <v>28596</v>
      </c>
      <c r="H547" s="18">
        <f t="shared" si="75"/>
        <v>29725</v>
      </c>
      <c r="I547" s="18">
        <f>I548+I550+I549</f>
        <v>0</v>
      </c>
      <c r="J547" s="18">
        <f>J548+J550+J549</f>
        <v>29725</v>
      </c>
    </row>
    <row r="548" spans="1:10" ht="216" customHeight="1" x14ac:dyDescent="0.2">
      <c r="A548" s="36" t="s">
        <v>25</v>
      </c>
      <c r="B548" s="15" t="s">
        <v>520</v>
      </c>
      <c r="C548" s="15" t="s">
        <v>15</v>
      </c>
      <c r="D548" s="15" t="s">
        <v>38</v>
      </c>
      <c r="E548" s="18">
        <f t="shared" si="70"/>
        <v>28216</v>
      </c>
      <c r="F548" s="61"/>
      <c r="G548" s="61">
        <v>28216</v>
      </c>
      <c r="H548" s="61">
        <f t="shared" si="75"/>
        <v>29345</v>
      </c>
      <c r="I548" s="61"/>
      <c r="J548" s="61">
        <v>29345</v>
      </c>
    </row>
    <row r="549" spans="1:10" ht="67.5" customHeight="1" x14ac:dyDescent="0.2">
      <c r="A549" s="15" t="s">
        <v>23</v>
      </c>
      <c r="B549" s="15" t="s">
        <v>520</v>
      </c>
      <c r="C549" s="15" t="s">
        <v>16</v>
      </c>
      <c r="D549" s="15" t="s">
        <v>38</v>
      </c>
      <c r="E549" s="18">
        <f t="shared" si="70"/>
        <v>319</v>
      </c>
      <c r="F549" s="61"/>
      <c r="G549" s="61">
        <v>319</v>
      </c>
      <c r="H549" s="61">
        <f t="shared" si="75"/>
        <v>319</v>
      </c>
      <c r="I549" s="61"/>
      <c r="J549" s="61">
        <v>319</v>
      </c>
    </row>
    <row r="550" spans="1:10" ht="45" customHeight="1" x14ac:dyDescent="0.2">
      <c r="A550" s="15" t="s">
        <v>22</v>
      </c>
      <c r="B550" s="15" t="s">
        <v>520</v>
      </c>
      <c r="C550" s="15" t="s">
        <v>18</v>
      </c>
      <c r="D550" s="15" t="s">
        <v>38</v>
      </c>
      <c r="E550" s="18">
        <f t="shared" si="70"/>
        <v>61</v>
      </c>
      <c r="F550" s="61"/>
      <c r="G550" s="61">
        <v>61</v>
      </c>
      <c r="H550" s="61">
        <f t="shared" si="75"/>
        <v>61</v>
      </c>
      <c r="I550" s="61"/>
      <c r="J550" s="61">
        <v>61</v>
      </c>
    </row>
    <row r="551" spans="1:10" ht="172.15" customHeight="1" x14ac:dyDescent="0.2">
      <c r="A551" s="37" t="s">
        <v>521</v>
      </c>
      <c r="B551" s="11" t="s">
        <v>522</v>
      </c>
      <c r="C551" s="15"/>
      <c r="D551" s="15"/>
      <c r="E551" s="16">
        <f t="shared" si="70"/>
        <v>5925</v>
      </c>
      <c r="F551" s="16">
        <f>F552</f>
        <v>0</v>
      </c>
      <c r="G551" s="16">
        <f>G552</f>
        <v>5925</v>
      </c>
      <c r="H551" s="16">
        <f t="shared" si="75"/>
        <v>6161</v>
      </c>
      <c r="I551" s="16">
        <f>I552</f>
        <v>0</v>
      </c>
      <c r="J551" s="16">
        <f>J552</f>
        <v>6161</v>
      </c>
    </row>
    <row r="552" spans="1:10" ht="175.5" customHeight="1" x14ac:dyDescent="0.2">
      <c r="A552" s="35" t="s">
        <v>840</v>
      </c>
      <c r="B552" s="15" t="s">
        <v>523</v>
      </c>
      <c r="C552" s="15"/>
      <c r="D552" s="15"/>
      <c r="E552" s="18">
        <f t="shared" si="70"/>
        <v>5925</v>
      </c>
      <c r="F552" s="18">
        <f>F553</f>
        <v>0</v>
      </c>
      <c r="G552" s="18">
        <f>G553</f>
        <v>5925</v>
      </c>
      <c r="H552" s="18">
        <f t="shared" si="75"/>
        <v>6161</v>
      </c>
      <c r="I552" s="18">
        <f>I553</f>
        <v>0</v>
      </c>
      <c r="J552" s="18">
        <f>J553</f>
        <v>6161</v>
      </c>
    </row>
    <row r="553" spans="1:10" ht="213" customHeight="1" x14ac:dyDescent="0.2">
      <c r="A553" s="36" t="s">
        <v>25</v>
      </c>
      <c r="B553" s="15" t="s">
        <v>523</v>
      </c>
      <c r="C553" s="15" t="s">
        <v>15</v>
      </c>
      <c r="D553" s="15" t="s">
        <v>38</v>
      </c>
      <c r="E553" s="18">
        <f t="shared" si="70"/>
        <v>5925</v>
      </c>
      <c r="F553" s="61"/>
      <c r="G553" s="61">
        <v>5925</v>
      </c>
      <c r="H553" s="61">
        <f t="shared" si="75"/>
        <v>6161</v>
      </c>
      <c r="I553" s="61"/>
      <c r="J553" s="61">
        <v>6161</v>
      </c>
    </row>
    <row r="554" spans="1:10" s="20" customFormat="1" ht="119.45" customHeight="1" x14ac:dyDescent="0.2">
      <c r="A554" s="37" t="s">
        <v>730</v>
      </c>
      <c r="B554" s="11" t="s">
        <v>524</v>
      </c>
      <c r="C554" s="11"/>
      <c r="D554" s="11"/>
      <c r="E554" s="16">
        <f t="shared" si="70"/>
        <v>1506</v>
      </c>
      <c r="F554" s="16">
        <f>F555</f>
        <v>0</v>
      </c>
      <c r="G554" s="16">
        <f>G555</f>
        <v>1506</v>
      </c>
      <c r="H554" s="16">
        <f t="shared" ref="H554:H623" si="76">I554+J554</f>
        <v>1559</v>
      </c>
      <c r="I554" s="16">
        <f>I555</f>
        <v>0</v>
      </c>
      <c r="J554" s="16">
        <f>J555</f>
        <v>1559</v>
      </c>
    </row>
    <row r="555" spans="1:10" ht="117" customHeight="1" x14ac:dyDescent="0.2">
      <c r="A555" s="35" t="s">
        <v>525</v>
      </c>
      <c r="B555" s="15" t="s">
        <v>526</v>
      </c>
      <c r="C555" s="15"/>
      <c r="D555" s="15"/>
      <c r="E555" s="18">
        <f t="shared" si="70"/>
        <v>1506</v>
      </c>
      <c r="F555" s="19">
        <f>F556+F557</f>
        <v>0</v>
      </c>
      <c r="G555" s="18">
        <f>G556+G557</f>
        <v>1506</v>
      </c>
      <c r="H555" s="18">
        <f t="shared" si="76"/>
        <v>1559</v>
      </c>
      <c r="I555" s="19">
        <f>I556+I557</f>
        <v>0</v>
      </c>
      <c r="J555" s="18">
        <f>J556+J557</f>
        <v>1559</v>
      </c>
    </row>
    <row r="556" spans="1:10" ht="210" customHeight="1" x14ac:dyDescent="0.2">
      <c r="A556" s="36" t="s">
        <v>25</v>
      </c>
      <c r="B556" s="15" t="s">
        <v>526</v>
      </c>
      <c r="C556" s="15" t="s">
        <v>15</v>
      </c>
      <c r="D556" s="15" t="s">
        <v>38</v>
      </c>
      <c r="E556" s="18">
        <f t="shared" si="70"/>
        <v>1330</v>
      </c>
      <c r="F556" s="61"/>
      <c r="G556" s="61">
        <v>1330</v>
      </c>
      <c r="H556" s="61">
        <f t="shared" si="76"/>
        <v>1383</v>
      </c>
      <c r="I556" s="61"/>
      <c r="J556" s="61">
        <v>1383</v>
      </c>
    </row>
    <row r="557" spans="1:10" ht="64.150000000000006" customHeight="1" x14ac:dyDescent="0.2">
      <c r="A557" s="15" t="s">
        <v>23</v>
      </c>
      <c r="B557" s="15" t="s">
        <v>526</v>
      </c>
      <c r="C557" s="15" t="s">
        <v>16</v>
      </c>
      <c r="D557" s="15" t="s">
        <v>38</v>
      </c>
      <c r="E557" s="18">
        <f t="shared" si="70"/>
        <v>176</v>
      </c>
      <c r="F557" s="18"/>
      <c r="G557" s="61">
        <v>176</v>
      </c>
      <c r="H557" s="61">
        <f t="shared" si="76"/>
        <v>176</v>
      </c>
      <c r="I557" s="61"/>
      <c r="J557" s="61">
        <v>176</v>
      </c>
    </row>
    <row r="558" spans="1:10" ht="135.6" customHeight="1" x14ac:dyDescent="0.2">
      <c r="A558" s="37" t="s">
        <v>527</v>
      </c>
      <c r="B558" s="11" t="s">
        <v>528</v>
      </c>
      <c r="C558" s="15"/>
      <c r="D558" s="15"/>
      <c r="E558" s="16">
        <f t="shared" ref="E558:E573" si="77">F558+G558</f>
        <v>5380</v>
      </c>
      <c r="F558" s="17">
        <f>F559</f>
        <v>0</v>
      </c>
      <c r="G558" s="16">
        <f>G559</f>
        <v>5380</v>
      </c>
      <c r="H558" s="16">
        <f t="shared" si="76"/>
        <v>5575</v>
      </c>
      <c r="I558" s="17">
        <f>I559</f>
        <v>0</v>
      </c>
      <c r="J558" s="16">
        <f>J559</f>
        <v>5575</v>
      </c>
    </row>
    <row r="559" spans="1:10" ht="117" customHeight="1" x14ac:dyDescent="0.2">
      <c r="A559" s="36" t="s">
        <v>841</v>
      </c>
      <c r="B559" s="15" t="s">
        <v>529</v>
      </c>
      <c r="C559" s="15"/>
      <c r="D559" s="15"/>
      <c r="E559" s="18">
        <f t="shared" si="77"/>
        <v>5380</v>
      </c>
      <c r="F559" s="18">
        <f>F560+F561</f>
        <v>0</v>
      </c>
      <c r="G559" s="18">
        <f>G560+G561</f>
        <v>5380</v>
      </c>
      <c r="H559" s="18">
        <f t="shared" si="76"/>
        <v>5575</v>
      </c>
      <c r="I559" s="18">
        <f>I560+I561</f>
        <v>0</v>
      </c>
      <c r="J559" s="18">
        <f>J560+J561</f>
        <v>5575</v>
      </c>
    </row>
    <row r="560" spans="1:10" ht="208.5" customHeight="1" x14ac:dyDescent="0.2">
      <c r="A560" s="36" t="s">
        <v>25</v>
      </c>
      <c r="B560" s="15" t="s">
        <v>529</v>
      </c>
      <c r="C560" s="15" t="s">
        <v>15</v>
      </c>
      <c r="D560" s="15" t="s">
        <v>38</v>
      </c>
      <c r="E560" s="18">
        <f t="shared" si="77"/>
        <v>5000</v>
      </c>
      <c r="F560" s="18"/>
      <c r="G560" s="61">
        <v>5000</v>
      </c>
      <c r="H560" s="61">
        <f t="shared" si="76"/>
        <v>5195</v>
      </c>
      <c r="I560" s="61"/>
      <c r="J560" s="61">
        <v>5195</v>
      </c>
    </row>
    <row r="561" spans="1:10" ht="74.25" customHeight="1" x14ac:dyDescent="0.2">
      <c r="A561" s="15" t="s">
        <v>23</v>
      </c>
      <c r="B561" s="15" t="s">
        <v>529</v>
      </c>
      <c r="C561" s="15" t="s">
        <v>16</v>
      </c>
      <c r="D561" s="15" t="s">
        <v>38</v>
      </c>
      <c r="E561" s="18">
        <f t="shared" si="77"/>
        <v>380</v>
      </c>
      <c r="F561" s="18"/>
      <c r="G561" s="61">
        <v>380</v>
      </c>
      <c r="H561" s="61">
        <f t="shared" si="76"/>
        <v>380</v>
      </c>
      <c r="I561" s="61"/>
      <c r="J561" s="61">
        <v>380</v>
      </c>
    </row>
    <row r="562" spans="1:10" ht="102" customHeight="1" x14ac:dyDescent="0.2">
      <c r="A562" s="37" t="s">
        <v>530</v>
      </c>
      <c r="B562" s="11" t="s">
        <v>531</v>
      </c>
      <c r="C562" s="15"/>
      <c r="D562" s="15"/>
      <c r="E562" s="16">
        <f t="shared" si="77"/>
        <v>9833</v>
      </c>
      <c r="F562" s="17">
        <f>F563</f>
        <v>0</v>
      </c>
      <c r="G562" s="16">
        <f>G563</f>
        <v>9833</v>
      </c>
      <c r="H562" s="16">
        <f t="shared" si="76"/>
        <v>10137</v>
      </c>
      <c r="I562" s="17">
        <f>I563</f>
        <v>0</v>
      </c>
      <c r="J562" s="16">
        <f>J563</f>
        <v>10137</v>
      </c>
    </row>
    <row r="563" spans="1:10" ht="93.75" customHeight="1" x14ac:dyDescent="0.2">
      <c r="A563" s="35" t="s">
        <v>456</v>
      </c>
      <c r="B563" s="15" t="s">
        <v>532</v>
      </c>
      <c r="C563" s="15"/>
      <c r="D563" s="15"/>
      <c r="E563" s="18">
        <f t="shared" si="77"/>
        <v>9833</v>
      </c>
      <c r="F563" s="19">
        <f>F564+F565</f>
        <v>0</v>
      </c>
      <c r="G563" s="18">
        <f>G564+G565</f>
        <v>9833</v>
      </c>
      <c r="H563" s="18">
        <f t="shared" si="76"/>
        <v>10137</v>
      </c>
      <c r="I563" s="19">
        <f>I564+I565</f>
        <v>0</v>
      </c>
      <c r="J563" s="18">
        <f>J564+J565</f>
        <v>10137</v>
      </c>
    </row>
    <row r="564" spans="1:10" ht="204" customHeight="1" x14ac:dyDescent="0.2">
      <c r="A564" s="36" t="s">
        <v>25</v>
      </c>
      <c r="B564" s="15" t="s">
        <v>532</v>
      </c>
      <c r="C564" s="15" t="s">
        <v>15</v>
      </c>
      <c r="D564" s="15" t="s">
        <v>449</v>
      </c>
      <c r="E564" s="18">
        <f t="shared" si="77"/>
        <v>7263</v>
      </c>
      <c r="F564" s="18"/>
      <c r="G564" s="61">
        <v>7263</v>
      </c>
      <c r="H564" s="61">
        <f t="shared" si="76"/>
        <v>7553</v>
      </c>
      <c r="I564" s="61"/>
      <c r="J564" s="61">
        <v>7553</v>
      </c>
    </row>
    <row r="565" spans="1:10" ht="69" customHeight="1" x14ac:dyDescent="0.2">
      <c r="A565" s="15" t="s">
        <v>23</v>
      </c>
      <c r="B565" s="15" t="s">
        <v>532</v>
      </c>
      <c r="C565" s="15" t="s">
        <v>16</v>
      </c>
      <c r="D565" s="15" t="s">
        <v>449</v>
      </c>
      <c r="E565" s="18">
        <f t="shared" si="77"/>
        <v>2570</v>
      </c>
      <c r="F565" s="18"/>
      <c r="G565" s="61">
        <v>2570</v>
      </c>
      <c r="H565" s="61">
        <f t="shared" si="76"/>
        <v>2584</v>
      </c>
      <c r="I565" s="61"/>
      <c r="J565" s="61">
        <v>2584</v>
      </c>
    </row>
    <row r="566" spans="1:10" ht="118.15" customHeight="1" x14ac:dyDescent="0.2">
      <c r="A566" s="34" t="s">
        <v>669</v>
      </c>
      <c r="B566" s="11" t="s">
        <v>214</v>
      </c>
      <c r="C566" s="11"/>
      <c r="D566" s="11"/>
      <c r="E566" s="16">
        <f t="shared" si="77"/>
        <v>303402.7</v>
      </c>
      <c r="F566" s="16">
        <f>F567+F594+F582</f>
        <v>257196.6</v>
      </c>
      <c r="G566" s="16">
        <f>G567+G594+G582</f>
        <v>46206.1</v>
      </c>
      <c r="H566" s="16">
        <f t="shared" si="76"/>
        <v>251505</v>
      </c>
      <c r="I566" s="16">
        <f>I567+I594+I582</f>
        <v>251505</v>
      </c>
      <c r="J566" s="16">
        <f>J567+J594+J582</f>
        <v>0</v>
      </c>
    </row>
    <row r="567" spans="1:10" ht="70.150000000000006" customHeight="1" x14ac:dyDescent="0.2">
      <c r="A567" s="34" t="s">
        <v>215</v>
      </c>
      <c r="B567" s="11" t="s">
        <v>216</v>
      </c>
      <c r="C567" s="11"/>
      <c r="D567" s="11"/>
      <c r="E567" s="16">
        <f t="shared" si="77"/>
        <v>234404.9</v>
      </c>
      <c r="F567" s="17">
        <f>F568+F574+F579</f>
        <v>234404.9</v>
      </c>
      <c r="G567" s="16">
        <f>G568+G574+G579</f>
        <v>0</v>
      </c>
      <c r="H567" s="16">
        <f t="shared" si="76"/>
        <v>233269.8</v>
      </c>
      <c r="I567" s="17">
        <f>I568+I574+I579</f>
        <v>233269.8</v>
      </c>
      <c r="J567" s="16">
        <f>J568+J574+J579</f>
        <v>0</v>
      </c>
    </row>
    <row r="568" spans="1:10" ht="186.6" customHeight="1" x14ac:dyDescent="0.2">
      <c r="A568" s="40" t="s">
        <v>217</v>
      </c>
      <c r="B568" s="11" t="s">
        <v>218</v>
      </c>
      <c r="C568" s="11"/>
      <c r="D568" s="11"/>
      <c r="E568" s="16">
        <f t="shared" si="77"/>
        <v>16709</v>
      </c>
      <c r="F568" s="17">
        <f>F569</f>
        <v>16709</v>
      </c>
      <c r="G568" s="16">
        <f>G569</f>
        <v>0</v>
      </c>
      <c r="H568" s="16">
        <f t="shared" si="76"/>
        <v>16709</v>
      </c>
      <c r="I568" s="17">
        <f>I569</f>
        <v>16709</v>
      </c>
      <c r="J568" s="16">
        <f>J569</f>
        <v>0</v>
      </c>
    </row>
    <row r="569" spans="1:10" ht="29.25" customHeight="1" x14ac:dyDescent="0.2">
      <c r="A569" s="41" t="s">
        <v>69</v>
      </c>
      <c r="B569" s="15" t="s">
        <v>219</v>
      </c>
      <c r="C569" s="15"/>
      <c r="D569" s="15"/>
      <c r="E569" s="18">
        <f t="shared" si="77"/>
        <v>16709</v>
      </c>
      <c r="F569" s="19">
        <f>F571+F573+F570+F572</f>
        <v>16709</v>
      </c>
      <c r="G569" s="18">
        <f>G571+G573</f>
        <v>0</v>
      </c>
      <c r="H569" s="18">
        <f t="shared" si="76"/>
        <v>16709</v>
      </c>
      <c r="I569" s="19">
        <f>I571+I573+I570+I572</f>
        <v>16709</v>
      </c>
      <c r="J569" s="18">
        <f>J571+J573</f>
        <v>0</v>
      </c>
    </row>
    <row r="570" spans="1:10" ht="207" customHeight="1" x14ac:dyDescent="0.2">
      <c r="A570" s="36" t="s">
        <v>25</v>
      </c>
      <c r="B570" s="15" t="s">
        <v>219</v>
      </c>
      <c r="C570" s="15" t="s">
        <v>15</v>
      </c>
      <c r="D570" s="15" t="s">
        <v>564</v>
      </c>
      <c r="E570" s="18">
        <f t="shared" si="77"/>
        <v>1227</v>
      </c>
      <c r="F570" s="61">
        <v>1227</v>
      </c>
      <c r="G570" s="61"/>
      <c r="H570" s="61">
        <f t="shared" si="76"/>
        <v>1227</v>
      </c>
      <c r="I570" s="61">
        <v>1227</v>
      </c>
      <c r="J570" s="61"/>
    </row>
    <row r="571" spans="1:10" ht="72.75" customHeight="1" x14ac:dyDescent="0.2">
      <c r="A571" s="15" t="s">
        <v>23</v>
      </c>
      <c r="B571" s="15" t="s">
        <v>219</v>
      </c>
      <c r="C571" s="15" t="s">
        <v>16</v>
      </c>
      <c r="D571" s="15" t="s">
        <v>564</v>
      </c>
      <c r="E571" s="18">
        <f t="shared" si="77"/>
        <v>501</v>
      </c>
      <c r="F571" s="61">
        <v>501</v>
      </c>
      <c r="G571" s="61"/>
      <c r="H571" s="61">
        <f t="shared" si="76"/>
        <v>501</v>
      </c>
      <c r="I571" s="61">
        <v>501</v>
      </c>
      <c r="J571" s="61"/>
    </row>
    <row r="572" spans="1:10" ht="56.25" customHeight="1" x14ac:dyDescent="0.2">
      <c r="A572" s="35" t="s">
        <v>30</v>
      </c>
      <c r="B572" s="15" t="s">
        <v>219</v>
      </c>
      <c r="C572" s="15" t="s">
        <v>19</v>
      </c>
      <c r="D572" s="15" t="s">
        <v>564</v>
      </c>
      <c r="E572" s="18">
        <f t="shared" si="77"/>
        <v>900</v>
      </c>
      <c r="F572" s="61">
        <v>900</v>
      </c>
      <c r="G572" s="61"/>
      <c r="H572" s="61">
        <f t="shared" si="76"/>
        <v>900</v>
      </c>
      <c r="I572" s="61">
        <v>900</v>
      </c>
      <c r="J572" s="61"/>
    </row>
    <row r="573" spans="1:10" ht="103.15" customHeight="1" x14ac:dyDescent="0.2">
      <c r="A573" s="15" t="s">
        <v>21</v>
      </c>
      <c r="B573" s="15" t="s">
        <v>219</v>
      </c>
      <c r="C573" s="15" t="s">
        <v>17</v>
      </c>
      <c r="D573" s="15" t="s">
        <v>564</v>
      </c>
      <c r="E573" s="18">
        <f t="shared" si="77"/>
        <v>14081</v>
      </c>
      <c r="F573" s="61">
        <v>14081</v>
      </c>
      <c r="G573" s="61"/>
      <c r="H573" s="61">
        <f t="shared" si="76"/>
        <v>14081</v>
      </c>
      <c r="I573" s="61">
        <v>14081</v>
      </c>
      <c r="J573" s="61"/>
    </row>
    <row r="574" spans="1:10" ht="105.75" customHeight="1" x14ac:dyDescent="0.2">
      <c r="A574" s="40" t="s">
        <v>220</v>
      </c>
      <c r="B574" s="11" t="s">
        <v>221</v>
      </c>
      <c r="C574" s="11"/>
      <c r="D574" s="11"/>
      <c r="E574" s="16">
        <f t="shared" ref="E574:E607" si="78">F574+G574</f>
        <v>766</v>
      </c>
      <c r="F574" s="17">
        <f>F575+F577</f>
        <v>766</v>
      </c>
      <c r="G574" s="16">
        <f>G575+G577</f>
        <v>0</v>
      </c>
      <c r="H574" s="16">
        <f t="shared" si="76"/>
        <v>766</v>
      </c>
      <c r="I574" s="17">
        <f>I575+I577</f>
        <v>766</v>
      </c>
      <c r="J574" s="16">
        <f>J575+J577</f>
        <v>0</v>
      </c>
    </row>
    <row r="575" spans="1:10" ht="81" customHeight="1" x14ac:dyDescent="0.2">
      <c r="A575" s="41" t="s">
        <v>546</v>
      </c>
      <c r="B575" s="15" t="s">
        <v>222</v>
      </c>
      <c r="C575" s="15"/>
      <c r="D575" s="15"/>
      <c r="E575" s="18">
        <f t="shared" si="78"/>
        <v>286</v>
      </c>
      <c r="F575" s="19">
        <f>F576</f>
        <v>286</v>
      </c>
      <c r="G575" s="18">
        <f>G576</f>
        <v>0</v>
      </c>
      <c r="H575" s="18">
        <f t="shared" si="76"/>
        <v>286</v>
      </c>
      <c r="I575" s="19">
        <f>I576</f>
        <v>286</v>
      </c>
      <c r="J575" s="18">
        <f>J576</f>
        <v>0</v>
      </c>
    </row>
    <row r="576" spans="1:10" ht="48.75" customHeight="1" x14ac:dyDescent="0.2">
      <c r="A576" s="35" t="s">
        <v>30</v>
      </c>
      <c r="B576" s="15" t="s">
        <v>222</v>
      </c>
      <c r="C576" s="15" t="s">
        <v>19</v>
      </c>
      <c r="D576" s="15" t="s">
        <v>11</v>
      </c>
      <c r="E576" s="18">
        <f t="shared" si="78"/>
        <v>286</v>
      </c>
      <c r="F576" s="18">
        <v>286</v>
      </c>
      <c r="G576" s="16"/>
      <c r="H576" s="18">
        <f>I576+J576</f>
        <v>286</v>
      </c>
      <c r="I576" s="18">
        <v>286</v>
      </c>
      <c r="J576" s="16"/>
    </row>
    <row r="577" spans="1:10" ht="114.75" customHeight="1" x14ac:dyDescent="0.2">
      <c r="A577" s="41" t="s">
        <v>223</v>
      </c>
      <c r="B577" s="15" t="s">
        <v>224</v>
      </c>
      <c r="C577" s="15"/>
      <c r="D577" s="15"/>
      <c r="E577" s="18">
        <f t="shared" si="78"/>
        <v>480</v>
      </c>
      <c r="F577" s="19">
        <f>F578</f>
        <v>480</v>
      </c>
      <c r="G577" s="18">
        <f>G578</f>
        <v>0</v>
      </c>
      <c r="H577" s="18">
        <f t="shared" si="76"/>
        <v>480</v>
      </c>
      <c r="I577" s="19">
        <f>I578</f>
        <v>480</v>
      </c>
      <c r="J577" s="18">
        <f>J578</f>
        <v>0</v>
      </c>
    </row>
    <row r="578" spans="1:10" ht="48" customHeight="1" x14ac:dyDescent="0.2">
      <c r="A578" s="35" t="s">
        <v>30</v>
      </c>
      <c r="B578" s="15" t="s">
        <v>224</v>
      </c>
      <c r="C578" s="15" t="s">
        <v>19</v>
      </c>
      <c r="D578" s="15" t="s">
        <v>564</v>
      </c>
      <c r="E578" s="18">
        <f t="shared" si="78"/>
        <v>480</v>
      </c>
      <c r="F578" s="18">
        <v>480</v>
      </c>
      <c r="G578" s="18"/>
      <c r="H578" s="18">
        <f>I578+J578</f>
        <v>480</v>
      </c>
      <c r="I578" s="18">
        <v>480</v>
      </c>
      <c r="J578" s="18"/>
    </row>
    <row r="579" spans="1:10" ht="120" customHeight="1" x14ac:dyDescent="0.2">
      <c r="A579" s="40" t="s">
        <v>556</v>
      </c>
      <c r="B579" s="11" t="s">
        <v>225</v>
      </c>
      <c r="C579" s="11"/>
      <c r="D579" s="11"/>
      <c r="E579" s="16">
        <f t="shared" si="78"/>
        <v>216929.9</v>
      </c>
      <c r="F579" s="17">
        <f>F580</f>
        <v>216929.9</v>
      </c>
      <c r="G579" s="16">
        <f>G580</f>
        <v>0</v>
      </c>
      <c r="H579" s="16">
        <f t="shared" si="76"/>
        <v>215794.8</v>
      </c>
      <c r="I579" s="17">
        <f>I580</f>
        <v>215794.8</v>
      </c>
      <c r="J579" s="16">
        <f>J580</f>
        <v>0</v>
      </c>
    </row>
    <row r="580" spans="1:10" ht="90" customHeight="1" x14ac:dyDescent="0.2">
      <c r="A580" s="41" t="s">
        <v>61</v>
      </c>
      <c r="B580" s="15" t="s">
        <v>226</v>
      </c>
      <c r="C580" s="15"/>
      <c r="D580" s="15"/>
      <c r="E580" s="18">
        <f t="shared" si="78"/>
        <v>216929.9</v>
      </c>
      <c r="F580" s="19">
        <f>F581</f>
        <v>216929.9</v>
      </c>
      <c r="G580" s="18">
        <f>G581</f>
        <v>0</v>
      </c>
      <c r="H580" s="18">
        <f t="shared" si="76"/>
        <v>215794.8</v>
      </c>
      <c r="I580" s="19">
        <f>I581</f>
        <v>215794.8</v>
      </c>
      <c r="J580" s="18">
        <f>J581</f>
        <v>0</v>
      </c>
    </row>
    <row r="581" spans="1:10" ht="102" customHeight="1" x14ac:dyDescent="0.2">
      <c r="A581" s="15" t="s">
        <v>21</v>
      </c>
      <c r="B581" s="15" t="s">
        <v>226</v>
      </c>
      <c r="C581" s="15" t="s">
        <v>17</v>
      </c>
      <c r="D581" s="15" t="s">
        <v>564</v>
      </c>
      <c r="E581" s="18">
        <f t="shared" si="78"/>
        <v>216929.9</v>
      </c>
      <c r="F581" s="61">
        <v>216929.9</v>
      </c>
      <c r="G581" s="61"/>
      <c r="H581" s="61">
        <f t="shared" si="76"/>
        <v>215794.8</v>
      </c>
      <c r="I581" s="61">
        <v>215794.8</v>
      </c>
      <c r="J581" s="61"/>
    </row>
    <row r="582" spans="1:10" ht="68.25" customHeight="1" x14ac:dyDescent="0.2">
      <c r="A582" s="11" t="s">
        <v>613</v>
      </c>
      <c r="B582" s="11" t="s">
        <v>615</v>
      </c>
      <c r="C582" s="11"/>
      <c r="D582" s="15"/>
      <c r="E582" s="16">
        <f t="shared" si="78"/>
        <v>51440.7</v>
      </c>
      <c r="F582" s="16">
        <f>F583+F591+F588</f>
        <v>5234.6000000000004</v>
      </c>
      <c r="G582" s="16">
        <f>G583+G591+G588</f>
        <v>46206.1</v>
      </c>
      <c r="H582" s="16">
        <f t="shared" si="76"/>
        <v>0</v>
      </c>
      <c r="I582" s="16">
        <f>I583+I591+I588</f>
        <v>0</v>
      </c>
      <c r="J582" s="16">
        <f>J583+J591+J588</f>
        <v>0</v>
      </c>
    </row>
    <row r="583" spans="1:10" ht="111.75" customHeight="1" x14ac:dyDescent="0.2">
      <c r="A583" s="11" t="s">
        <v>614</v>
      </c>
      <c r="B583" s="11" t="s">
        <v>616</v>
      </c>
      <c r="C583" s="11"/>
      <c r="D583" s="15"/>
      <c r="E583" s="16">
        <f t="shared" si="78"/>
        <v>47255</v>
      </c>
      <c r="F583" s="16">
        <f>F584+F586</f>
        <v>4726</v>
      </c>
      <c r="G583" s="16">
        <f>G584+G586</f>
        <v>42529</v>
      </c>
      <c r="H583" s="16">
        <f t="shared" si="76"/>
        <v>0</v>
      </c>
      <c r="I583" s="16">
        <f>I584+I586</f>
        <v>0</v>
      </c>
      <c r="J583" s="16">
        <f>J584+J586</f>
        <v>0</v>
      </c>
    </row>
    <row r="584" spans="1:10" ht="151.5" customHeight="1" x14ac:dyDescent="0.2">
      <c r="A584" s="15" t="s">
        <v>622</v>
      </c>
      <c r="B584" s="15" t="s">
        <v>770</v>
      </c>
      <c r="C584" s="15"/>
      <c r="D584" s="15"/>
      <c r="E584" s="18">
        <f t="shared" si="78"/>
        <v>42529</v>
      </c>
      <c r="F584" s="18">
        <f>F585</f>
        <v>0</v>
      </c>
      <c r="G584" s="18">
        <f>G585</f>
        <v>42529</v>
      </c>
      <c r="H584" s="18">
        <f t="shared" si="76"/>
        <v>0</v>
      </c>
      <c r="I584" s="18">
        <f>I585</f>
        <v>0</v>
      </c>
      <c r="J584" s="18">
        <f>J585</f>
        <v>0</v>
      </c>
    </row>
    <row r="585" spans="1:10" ht="69.75" customHeight="1" x14ac:dyDescent="0.2">
      <c r="A585" s="15" t="s">
        <v>23</v>
      </c>
      <c r="B585" s="15" t="s">
        <v>770</v>
      </c>
      <c r="C585" s="15" t="s">
        <v>16</v>
      </c>
      <c r="D585" s="15" t="s">
        <v>564</v>
      </c>
      <c r="E585" s="18">
        <f>F585+G585</f>
        <v>42529</v>
      </c>
      <c r="F585" s="18"/>
      <c r="G585" s="18">
        <v>42529</v>
      </c>
      <c r="H585" s="18">
        <f>I585+J585</f>
        <v>0</v>
      </c>
      <c r="I585" s="18"/>
      <c r="J585" s="18"/>
    </row>
    <row r="586" spans="1:10" ht="168" customHeight="1" x14ac:dyDescent="0.2">
      <c r="A586" s="15" t="s">
        <v>622</v>
      </c>
      <c r="B586" s="15" t="s">
        <v>771</v>
      </c>
      <c r="C586" s="15"/>
      <c r="D586" s="15"/>
      <c r="E586" s="18">
        <f t="shared" ref="E586" si="79">F586+G586</f>
        <v>4726</v>
      </c>
      <c r="F586" s="18">
        <f>F587</f>
        <v>4726</v>
      </c>
      <c r="G586" s="18">
        <f>G587</f>
        <v>0</v>
      </c>
      <c r="H586" s="18">
        <f t="shared" ref="H586" si="80">I586+J586</f>
        <v>0</v>
      </c>
      <c r="I586" s="18">
        <f>I587</f>
        <v>0</v>
      </c>
      <c r="J586" s="18">
        <f>J587</f>
        <v>0</v>
      </c>
    </row>
    <row r="587" spans="1:10" ht="75" customHeight="1" x14ac:dyDescent="0.2">
      <c r="A587" s="15" t="s">
        <v>23</v>
      </c>
      <c r="B587" s="15" t="s">
        <v>771</v>
      </c>
      <c r="C587" s="15" t="s">
        <v>16</v>
      </c>
      <c r="D587" s="15" t="s">
        <v>564</v>
      </c>
      <c r="E587" s="18">
        <f>F587+G587</f>
        <v>4726</v>
      </c>
      <c r="F587" s="18">
        <v>4726</v>
      </c>
      <c r="G587" s="18"/>
      <c r="H587" s="18">
        <f>I587+J587</f>
        <v>0</v>
      </c>
      <c r="I587" s="18"/>
      <c r="J587" s="18"/>
    </row>
    <row r="588" spans="1:10" ht="136.5" customHeight="1" x14ac:dyDescent="0.2">
      <c r="A588" s="40" t="s">
        <v>938</v>
      </c>
      <c r="B588" s="11" t="s">
        <v>940</v>
      </c>
      <c r="C588" s="15"/>
      <c r="D588" s="15"/>
      <c r="E588" s="16">
        <f t="shared" ref="E588:E590" si="81">F588+G588</f>
        <v>100</v>
      </c>
      <c r="F588" s="16">
        <f>F589</f>
        <v>100</v>
      </c>
      <c r="G588" s="16">
        <f>G589</f>
        <v>0</v>
      </c>
      <c r="H588" s="16">
        <f t="shared" ref="H588:H590" si="82">I588+J588</f>
        <v>0</v>
      </c>
      <c r="I588" s="16">
        <f>I589</f>
        <v>0</v>
      </c>
      <c r="J588" s="16">
        <f>J589</f>
        <v>0</v>
      </c>
    </row>
    <row r="589" spans="1:10" ht="91.5" customHeight="1" x14ac:dyDescent="0.2">
      <c r="A589" s="15" t="s">
        <v>939</v>
      </c>
      <c r="B589" s="15" t="s">
        <v>941</v>
      </c>
      <c r="C589" s="15"/>
      <c r="D589" s="15"/>
      <c r="E589" s="18">
        <f t="shared" si="81"/>
        <v>100</v>
      </c>
      <c r="F589" s="18">
        <f>F590</f>
        <v>100</v>
      </c>
      <c r="G589" s="18">
        <f>G590</f>
        <v>0</v>
      </c>
      <c r="H589" s="18">
        <f t="shared" si="82"/>
        <v>0</v>
      </c>
      <c r="I589" s="18">
        <f>I590</f>
        <v>0</v>
      </c>
      <c r="J589" s="18">
        <f>J590</f>
        <v>0</v>
      </c>
    </row>
    <row r="590" spans="1:10" ht="109.5" customHeight="1" x14ac:dyDescent="0.2">
      <c r="A590" s="15" t="s">
        <v>21</v>
      </c>
      <c r="B590" s="15" t="s">
        <v>941</v>
      </c>
      <c r="C590" s="15" t="s">
        <v>17</v>
      </c>
      <c r="D590" s="15" t="s">
        <v>564</v>
      </c>
      <c r="E590" s="18">
        <f t="shared" si="81"/>
        <v>100</v>
      </c>
      <c r="F590" s="18">
        <v>100</v>
      </c>
      <c r="G590" s="18"/>
      <c r="H590" s="18">
        <f t="shared" si="82"/>
        <v>0</v>
      </c>
      <c r="I590" s="18"/>
      <c r="J590" s="18"/>
    </row>
    <row r="591" spans="1:10" ht="65.25" customHeight="1" x14ac:dyDescent="0.2">
      <c r="A591" s="74" t="s">
        <v>899</v>
      </c>
      <c r="B591" s="60" t="s">
        <v>902</v>
      </c>
      <c r="C591" s="69"/>
      <c r="D591" s="70"/>
      <c r="E591" s="71">
        <f t="shared" ref="E591:E593" si="83">F591+G591</f>
        <v>4085.7</v>
      </c>
      <c r="F591" s="71">
        <f>F592</f>
        <v>408.6</v>
      </c>
      <c r="G591" s="71">
        <f>G592</f>
        <v>3677.1</v>
      </c>
      <c r="H591" s="71">
        <f t="shared" ref="H591:H593" si="84">I591+J591</f>
        <v>0</v>
      </c>
      <c r="I591" s="71">
        <f t="shared" ref="I591:J591" si="85">I592</f>
        <v>0</v>
      </c>
      <c r="J591" s="71">
        <f t="shared" si="85"/>
        <v>0</v>
      </c>
    </row>
    <row r="592" spans="1:10" ht="123" customHeight="1" x14ac:dyDescent="0.2">
      <c r="A592" s="62" t="s">
        <v>954</v>
      </c>
      <c r="B592" s="62" t="s">
        <v>955</v>
      </c>
      <c r="C592" s="62"/>
      <c r="D592" s="15"/>
      <c r="E592" s="61">
        <f t="shared" si="83"/>
        <v>4085.7</v>
      </c>
      <c r="F592" s="61">
        <f>F593</f>
        <v>408.6</v>
      </c>
      <c r="G592" s="61">
        <f>G593</f>
        <v>3677.1</v>
      </c>
      <c r="H592" s="61">
        <f t="shared" si="84"/>
        <v>0</v>
      </c>
      <c r="I592" s="61">
        <f>I593</f>
        <v>0</v>
      </c>
      <c r="J592" s="61">
        <f>J593</f>
        <v>0</v>
      </c>
    </row>
    <row r="593" spans="1:10" ht="84.75" customHeight="1" x14ac:dyDescent="0.2">
      <c r="A593" s="62" t="s">
        <v>24</v>
      </c>
      <c r="B593" s="62" t="s">
        <v>955</v>
      </c>
      <c r="C593" s="62" t="s">
        <v>20</v>
      </c>
      <c r="D593" s="62" t="s">
        <v>564</v>
      </c>
      <c r="E593" s="61">
        <f t="shared" si="83"/>
        <v>4085.7</v>
      </c>
      <c r="F593" s="61">
        <v>408.6</v>
      </c>
      <c r="G593" s="61">
        <v>3677.1</v>
      </c>
      <c r="H593" s="61">
        <f t="shared" si="84"/>
        <v>0</v>
      </c>
      <c r="I593" s="61"/>
      <c r="J593" s="61"/>
    </row>
    <row r="594" spans="1:10" ht="156.75" customHeight="1" x14ac:dyDescent="0.2">
      <c r="A594" s="34" t="s">
        <v>687</v>
      </c>
      <c r="B594" s="11" t="s">
        <v>227</v>
      </c>
      <c r="C594" s="11"/>
      <c r="D594" s="11"/>
      <c r="E594" s="16">
        <f t="shared" si="78"/>
        <v>17557.099999999999</v>
      </c>
      <c r="F594" s="17">
        <f>F595+F599</f>
        <v>17557.099999999999</v>
      </c>
      <c r="G594" s="16">
        <f>G595+G599</f>
        <v>0</v>
      </c>
      <c r="H594" s="16">
        <f t="shared" si="76"/>
        <v>18235.2</v>
      </c>
      <c r="I594" s="17">
        <f>I595+I599</f>
        <v>18235.2</v>
      </c>
      <c r="J594" s="16">
        <f>J595+J599</f>
        <v>0</v>
      </c>
    </row>
    <row r="595" spans="1:10" ht="103.15" customHeight="1" x14ac:dyDescent="0.2">
      <c r="A595" s="40" t="s">
        <v>232</v>
      </c>
      <c r="B595" s="11" t="s">
        <v>228</v>
      </c>
      <c r="C595" s="11"/>
      <c r="D595" s="11"/>
      <c r="E595" s="16">
        <f t="shared" si="78"/>
        <v>5371.9</v>
      </c>
      <c r="F595" s="17">
        <f>F596</f>
        <v>5371.9</v>
      </c>
      <c r="G595" s="16">
        <f>G596</f>
        <v>0</v>
      </c>
      <c r="H595" s="16">
        <f t="shared" si="76"/>
        <v>5588.7</v>
      </c>
      <c r="I595" s="17">
        <f>I596</f>
        <v>5588.7</v>
      </c>
      <c r="J595" s="16">
        <f>J596</f>
        <v>0</v>
      </c>
    </row>
    <row r="596" spans="1:10" ht="65.45" customHeight="1" x14ac:dyDescent="0.2">
      <c r="A596" s="41" t="s">
        <v>77</v>
      </c>
      <c r="B596" s="15" t="s">
        <v>229</v>
      </c>
      <c r="C596" s="15"/>
      <c r="D596" s="15"/>
      <c r="E596" s="18">
        <f t="shared" si="78"/>
        <v>5371.9</v>
      </c>
      <c r="F596" s="19">
        <f>F597+F598</f>
        <v>5371.9</v>
      </c>
      <c r="G596" s="19">
        <f>G597+G598</f>
        <v>0</v>
      </c>
      <c r="H596" s="18">
        <f t="shared" si="76"/>
        <v>5588.7</v>
      </c>
      <c r="I596" s="19">
        <f>I597+I598</f>
        <v>5588.7</v>
      </c>
      <c r="J596" s="19">
        <f>J597+J598</f>
        <v>0</v>
      </c>
    </row>
    <row r="597" spans="1:10" ht="193.5" customHeight="1" x14ac:dyDescent="0.2">
      <c r="A597" s="36" t="s">
        <v>25</v>
      </c>
      <c r="B597" s="15" t="s">
        <v>229</v>
      </c>
      <c r="C597" s="15" t="s">
        <v>15</v>
      </c>
      <c r="D597" s="15" t="s">
        <v>34</v>
      </c>
      <c r="E597" s="18">
        <f t="shared" si="78"/>
        <v>5158</v>
      </c>
      <c r="F597" s="61">
        <v>5158</v>
      </c>
      <c r="G597" s="61"/>
      <c r="H597" s="61">
        <f t="shared" si="76"/>
        <v>5362</v>
      </c>
      <c r="I597" s="61">
        <v>5362</v>
      </c>
      <c r="J597" s="61"/>
    </row>
    <row r="598" spans="1:10" ht="63.75" customHeight="1" x14ac:dyDescent="0.2">
      <c r="A598" s="15" t="s">
        <v>23</v>
      </c>
      <c r="B598" s="15" t="s">
        <v>229</v>
      </c>
      <c r="C598" s="15" t="s">
        <v>16</v>
      </c>
      <c r="D598" s="15" t="s">
        <v>34</v>
      </c>
      <c r="E598" s="18">
        <f t="shared" si="78"/>
        <v>213.9</v>
      </c>
      <c r="F598" s="61">
        <v>213.9</v>
      </c>
      <c r="G598" s="61"/>
      <c r="H598" s="61">
        <f t="shared" si="76"/>
        <v>226.7</v>
      </c>
      <c r="I598" s="61">
        <v>226.7</v>
      </c>
      <c r="J598" s="61"/>
    </row>
    <row r="599" spans="1:10" ht="99.6" customHeight="1" x14ac:dyDescent="0.2">
      <c r="A599" s="40" t="s">
        <v>233</v>
      </c>
      <c r="B599" s="11" t="s">
        <v>230</v>
      </c>
      <c r="C599" s="11"/>
      <c r="D599" s="11"/>
      <c r="E599" s="16">
        <f t="shared" si="78"/>
        <v>12185.2</v>
      </c>
      <c r="F599" s="17">
        <f>F600</f>
        <v>12185.2</v>
      </c>
      <c r="G599" s="16">
        <f>G600</f>
        <v>0</v>
      </c>
      <c r="H599" s="16">
        <f t="shared" si="76"/>
        <v>12646.5</v>
      </c>
      <c r="I599" s="17">
        <f>I600</f>
        <v>12646.5</v>
      </c>
      <c r="J599" s="16">
        <f>J600</f>
        <v>0</v>
      </c>
    </row>
    <row r="600" spans="1:10" ht="85.5" customHeight="1" x14ac:dyDescent="0.2">
      <c r="A600" s="41" t="s">
        <v>61</v>
      </c>
      <c r="B600" s="15" t="s">
        <v>231</v>
      </c>
      <c r="C600" s="15"/>
      <c r="D600" s="15"/>
      <c r="E600" s="18">
        <f t="shared" si="78"/>
        <v>12185.2</v>
      </c>
      <c r="F600" s="19">
        <f>F601+F602</f>
        <v>12185.2</v>
      </c>
      <c r="G600" s="19">
        <f>G601+G602</f>
        <v>0</v>
      </c>
      <c r="H600" s="18">
        <f t="shared" si="76"/>
        <v>12646.5</v>
      </c>
      <c r="I600" s="19">
        <f>I601+I602</f>
        <v>12646.5</v>
      </c>
      <c r="J600" s="19">
        <f>J601+J602</f>
        <v>0</v>
      </c>
    </row>
    <row r="601" spans="1:10" ht="193.5" customHeight="1" x14ac:dyDescent="0.2">
      <c r="A601" s="36" t="s">
        <v>25</v>
      </c>
      <c r="B601" s="15" t="s">
        <v>231</v>
      </c>
      <c r="C601" s="15" t="s">
        <v>15</v>
      </c>
      <c r="D601" s="15" t="s">
        <v>34</v>
      </c>
      <c r="E601" s="18">
        <f t="shared" si="78"/>
        <v>11634.7</v>
      </c>
      <c r="F601" s="61">
        <v>11634.7</v>
      </c>
      <c r="G601" s="61"/>
      <c r="H601" s="61">
        <f t="shared" si="76"/>
        <v>12100.1</v>
      </c>
      <c r="I601" s="61">
        <v>12100.1</v>
      </c>
      <c r="J601" s="61"/>
    </row>
    <row r="602" spans="1:10" ht="66.75" customHeight="1" x14ac:dyDescent="0.2">
      <c r="A602" s="15" t="s">
        <v>23</v>
      </c>
      <c r="B602" s="15" t="s">
        <v>231</v>
      </c>
      <c r="C602" s="15" t="s">
        <v>16</v>
      </c>
      <c r="D602" s="15" t="s">
        <v>34</v>
      </c>
      <c r="E602" s="18">
        <f t="shared" si="78"/>
        <v>550.5</v>
      </c>
      <c r="F602" s="61">
        <v>550.5</v>
      </c>
      <c r="G602" s="61"/>
      <c r="H602" s="61">
        <f t="shared" si="76"/>
        <v>546.4</v>
      </c>
      <c r="I602" s="61">
        <v>546.4</v>
      </c>
      <c r="J602" s="61"/>
    </row>
    <row r="603" spans="1:10" ht="180" customHeight="1" x14ac:dyDescent="0.2">
      <c r="A603" s="34" t="s">
        <v>670</v>
      </c>
      <c r="B603" s="11" t="s">
        <v>335</v>
      </c>
      <c r="C603" s="15"/>
      <c r="D603" s="15"/>
      <c r="E603" s="16">
        <f t="shared" si="78"/>
        <v>19749</v>
      </c>
      <c r="F603" s="17">
        <f>F604+F608</f>
        <v>19749</v>
      </c>
      <c r="G603" s="16">
        <f>G604+G608</f>
        <v>0</v>
      </c>
      <c r="H603" s="16">
        <f t="shared" si="76"/>
        <v>19874</v>
      </c>
      <c r="I603" s="17">
        <f>I604+I608</f>
        <v>19874</v>
      </c>
      <c r="J603" s="16">
        <f>J604+J608</f>
        <v>0</v>
      </c>
    </row>
    <row r="604" spans="1:10" ht="157.9" customHeight="1" x14ac:dyDescent="0.2">
      <c r="A604" s="34" t="s">
        <v>336</v>
      </c>
      <c r="B604" s="11" t="s">
        <v>337</v>
      </c>
      <c r="C604" s="15"/>
      <c r="D604" s="15"/>
      <c r="E604" s="16">
        <f t="shared" si="78"/>
        <v>18549</v>
      </c>
      <c r="F604" s="17">
        <f t="shared" ref="F604:J606" si="86">F605</f>
        <v>18549</v>
      </c>
      <c r="G604" s="16">
        <f t="shared" si="86"/>
        <v>0</v>
      </c>
      <c r="H604" s="16">
        <f t="shared" si="76"/>
        <v>18674</v>
      </c>
      <c r="I604" s="17">
        <f t="shared" si="86"/>
        <v>18674</v>
      </c>
      <c r="J604" s="16">
        <f t="shared" si="86"/>
        <v>0</v>
      </c>
    </row>
    <row r="605" spans="1:10" ht="106.5" customHeight="1" x14ac:dyDescent="0.2">
      <c r="A605" s="11" t="s">
        <v>586</v>
      </c>
      <c r="B605" s="11" t="s">
        <v>584</v>
      </c>
      <c r="C605" s="15"/>
      <c r="D605" s="15"/>
      <c r="E605" s="16">
        <f t="shared" si="78"/>
        <v>18549</v>
      </c>
      <c r="F605" s="17">
        <f t="shared" si="86"/>
        <v>18549</v>
      </c>
      <c r="G605" s="16">
        <f t="shared" si="86"/>
        <v>0</v>
      </c>
      <c r="H605" s="16">
        <f t="shared" si="76"/>
        <v>18674</v>
      </c>
      <c r="I605" s="17">
        <f t="shared" si="86"/>
        <v>18674</v>
      </c>
      <c r="J605" s="16">
        <f t="shared" si="86"/>
        <v>0</v>
      </c>
    </row>
    <row r="606" spans="1:10" ht="82.5" customHeight="1" x14ac:dyDescent="0.2">
      <c r="A606" s="36" t="s">
        <v>55</v>
      </c>
      <c r="B606" s="15" t="s">
        <v>585</v>
      </c>
      <c r="C606" s="15"/>
      <c r="D606" s="15"/>
      <c r="E606" s="18">
        <f t="shared" si="78"/>
        <v>18549</v>
      </c>
      <c r="F606" s="19">
        <f t="shared" si="86"/>
        <v>18549</v>
      </c>
      <c r="G606" s="18">
        <f t="shared" si="86"/>
        <v>0</v>
      </c>
      <c r="H606" s="18">
        <f t="shared" si="76"/>
        <v>18674</v>
      </c>
      <c r="I606" s="19">
        <f t="shared" si="86"/>
        <v>18674</v>
      </c>
      <c r="J606" s="18">
        <f t="shared" si="86"/>
        <v>0</v>
      </c>
    </row>
    <row r="607" spans="1:10" ht="100.5" customHeight="1" x14ac:dyDescent="0.2">
      <c r="A607" s="15" t="s">
        <v>21</v>
      </c>
      <c r="B607" s="15" t="s">
        <v>585</v>
      </c>
      <c r="C607" s="15" t="s">
        <v>17</v>
      </c>
      <c r="D607" s="15" t="s">
        <v>35</v>
      </c>
      <c r="E607" s="18">
        <f t="shared" si="78"/>
        <v>18549</v>
      </c>
      <c r="F607" s="19">
        <f>16563+1986</f>
        <v>18549</v>
      </c>
      <c r="G607" s="18"/>
      <c r="H607" s="18">
        <f t="shared" si="76"/>
        <v>18674</v>
      </c>
      <c r="I607" s="19">
        <f>16688+1986</f>
        <v>18674</v>
      </c>
      <c r="J607" s="18"/>
    </row>
    <row r="608" spans="1:10" ht="112.5" customHeight="1" x14ac:dyDescent="0.2">
      <c r="A608" s="34" t="s">
        <v>338</v>
      </c>
      <c r="B608" s="11" t="s">
        <v>339</v>
      </c>
      <c r="C608" s="15"/>
      <c r="D608" s="15"/>
      <c r="E608" s="16">
        <f t="shared" ref="E608:E634" si="87">F608+G608</f>
        <v>1200</v>
      </c>
      <c r="F608" s="17">
        <f t="shared" ref="F608:J610" si="88">F609</f>
        <v>1200</v>
      </c>
      <c r="G608" s="16">
        <f t="shared" si="88"/>
        <v>0</v>
      </c>
      <c r="H608" s="16">
        <f t="shared" si="76"/>
        <v>1200</v>
      </c>
      <c r="I608" s="17">
        <f t="shared" si="88"/>
        <v>1200</v>
      </c>
      <c r="J608" s="16">
        <f t="shared" si="88"/>
        <v>0</v>
      </c>
    </row>
    <row r="609" spans="1:10" ht="166.5" customHeight="1" x14ac:dyDescent="0.2">
      <c r="A609" s="34" t="s">
        <v>907</v>
      </c>
      <c r="B609" s="11" t="s">
        <v>340</v>
      </c>
      <c r="C609" s="15"/>
      <c r="D609" s="15"/>
      <c r="E609" s="16">
        <f t="shared" si="87"/>
        <v>1200</v>
      </c>
      <c r="F609" s="17">
        <f t="shared" si="88"/>
        <v>1200</v>
      </c>
      <c r="G609" s="16">
        <f t="shared" si="88"/>
        <v>0</v>
      </c>
      <c r="H609" s="16">
        <f t="shared" si="76"/>
        <v>1200</v>
      </c>
      <c r="I609" s="17">
        <f t="shared" si="88"/>
        <v>1200</v>
      </c>
      <c r="J609" s="16">
        <f t="shared" si="88"/>
        <v>0</v>
      </c>
    </row>
    <row r="610" spans="1:10" ht="135.75" customHeight="1" x14ac:dyDescent="0.2">
      <c r="A610" s="36" t="s">
        <v>772</v>
      </c>
      <c r="B610" s="15" t="s">
        <v>341</v>
      </c>
      <c r="C610" s="15"/>
      <c r="D610" s="15"/>
      <c r="E610" s="18">
        <f t="shared" si="87"/>
        <v>1200</v>
      </c>
      <c r="F610" s="19">
        <f t="shared" si="88"/>
        <v>1200</v>
      </c>
      <c r="G610" s="18">
        <f t="shared" si="88"/>
        <v>0</v>
      </c>
      <c r="H610" s="18">
        <f t="shared" si="76"/>
        <v>1200</v>
      </c>
      <c r="I610" s="19">
        <f t="shared" si="88"/>
        <v>1200</v>
      </c>
      <c r="J610" s="18">
        <f t="shared" si="88"/>
        <v>0</v>
      </c>
    </row>
    <row r="611" spans="1:10" ht="45.75" customHeight="1" x14ac:dyDescent="0.2">
      <c r="A611" s="15" t="s">
        <v>22</v>
      </c>
      <c r="B611" s="15" t="s">
        <v>341</v>
      </c>
      <c r="C611" s="15" t="s">
        <v>18</v>
      </c>
      <c r="D611" s="15" t="s">
        <v>36</v>
      </c>
      <c r="E611" s="18">
        <f t="shared" si="87"/>
        <v>1200</v>
      </c>
      <c r="F611" s="19">
        <v>1200</v>
      </c>
      <c r="G611" s="18"/>
      <c r="H611" s="18">
        <f t="shared" si="76"/>
        <v>1200</v>
      </c>
      <c r="I611" s="19">
        <f>1600-400</f>
        <v>1200</v>
      </c>
      <c r="J611" s="18"/>
    </row>
    <row r="612" spans="1:10" ht="208.9" customHeight="1" x14ac:dyDescent="0.2">
      <c r="A612" s="34" t="s">
        <v>671</v>
      </c>
      <c r="B612" s="11" t="s">
        <v>145</v>
      </c>
      <c r="C612" s="11"/>
      <c r="D612" s="11"/>
      <c r="E612" s="16">
        <f t="shared" si="87"/>
        <v>3061</v>
      </c>
      <c r="F612" s="16">
        <f>F613+F620+F624+F628</f>
        <v>2489</v>
      </c>
      <c r="G612" s="16">
        <f>G613+G620+G624+G628</f>
        <v>572</v>
      </c>
      <c r="H612" s="16">
        <f t="shared" si="76"/>
        <v>3160</v>
      </c>
      <c r="I612" s="16">
        <f>I613+I620+I624+I628</f>
        <v>2565</v>
      </c>
      <c r="J612" s="16">
        <f>J613+J620+J624+J628</f>
        <v>595</v>
      </c>
    </row>
    <row r="613" spans="1:10" ht="125.25" customHeight="1" x14ac:dyDescent="0.2">
      <c r="A613" s="11" t="s">
        <v>688</v>
      </c>
      <c r="B613" s="11" t="s">
        <v>596</v>
      </c>
      <c r="C613" s="11"/>
      <c r="D613" s="11"/>
      <c r="E613" s="16">
        <f t="shared" si="87"/>
        <v>500</v>
      </c>
      <c r="F613" s="17">
        <f>F614+F617</f>
        <v>500</v>
      </c>
      <c r="G613" s="17">
        <f>G614+G617</f>
        <v>0</v>
      </c>
      <c r="H613" s="16">
        <f t="shared" si="76"/>
        <v>500</v>
      </c>
      <c r="I613" s="17">
        <f>I614+I617</f>
        <v>500</v>
      </c>
      <c r="J613" s="17">
        <f>J614+J617</f>
        <v>0</v>
      </c>
    </row>
    <row r="614" spans="1:10" ht="73.5" customHeight="1" x14ac:dyDescent="0.2">
      <c r="A614" s="11" t="s">
        <v>597</v>
      </c>
      <c r="B614" s="11" t="s">
        <v>598</v>
      </c>
      <c r="C614" s="11"/>
      <c r="D614" s="11"/>
      <c r="E614" s="16">
        <f t="shared" si="87"/>
        <v>150</v>
      </c>
      <c r="F614" s="17">
        <f>F615</f>
        <v>150</v>
      </c>
      <c r="G614" s="17">
        <f>G615</f>
        <v>0</v>
      </c>
      <c r="H614" s="16">
        <f t="shared" si="76"/>
        <v>150</v>
      </c>
      <c r="I614" s="17">
        <f>I615</f>
        <v>150</v>
      </c>
      <c r="J614" s="17">
        <f>J615</f>
        <v>0</v>
      </c>
    </row>
    <row r="615" spans="1:10" ht="135" customHeight="1" x14ac:dyDescent="0.2">
      <c r="A615" s="36" t="s">
        <v>772</v>
      </c>
      <c r="B615" s="15" t="s">
        <v>599</v>
      </c>
      <c r="C615" s="15"/>
      <c r="D615" s="15"/>
      <c r="E615" s="18">
        <f t="shared" si="87"/>
        <v>150</v>
      </c>
      <c r="F615" s="19">
        <f>F616</f>
        <v>150</v>
      </c>
      <c r="G615" s="19">
        <f>G616</f>
        <v>0</v>
      </c>
      <c r="H615" s="18">
        <f t="shared" si="76"/>
        <v>150</v>
      </c>
      <c r="I615" s="19">
        <f>I616</f>
        <v>150</v>
      </c>
      <c r="J615" s="19">
        <f>J616</f>
        <v>0</v>
      </c>
    </row>
    <row r="616" spans="1:10" ht="51" customHeight="1" x14ac:dyDescent="0.2">
      <c r="A616" s="15" t="s">
        <v>22</v>
      </c>
      <c r="B616" s="15" t="s">
        <v>599</v>
      </c>
      <c r="C616" s="15" t="s">
        <v>18</v>
      </c>
      <c r="D616" s="15" t="s">
        <v>3</v>
      </c>
      <c r="E616" s="18">
        <f t="shared" si="87"/>
        <v>150</v>
      </c>
      <c r="F616" s="18">
        <v>150</v>
      </c>
      <c r="G616" s="18"/>
      <c r="H616" s="18">
        <f t="shared" si="76"/>
        <v>150</v>
      </c>
      <c r="I616" s="18">
        <v>150</v>
      </c>
      <c r="J616" s="18"/>
    </row>
    <row r="617" spans="1:10" ht="89.25" customHeight="1" x14ac:dyDescent="0.2">
      <c r="A617" s="11" t="s">
        <v>600</v>
      </c>
      <c r="B617" s="11" t="s">
        <v>601</v>
      </c>
      <c r="C617" s="11"/>
      <c r="D617" s="11"/>
      <c r="E617" s="16">
        <f t="shared" si="87"/>
        <v>350</v>
      </c>
      <c r="F617" s="17">
        <f>F618</f>
        <v>350</v>
      </c>
      <c r="G617" s="17">
        <f>G618</f>
        <v>0</v>
      </c>
      <c r="H617" s="16">
        <f t="shared" si="76"/>
        <v>350</v>
      </c>
      <c r="I617" s="17">
        <f>I618</f>
        <v>350</v>
      </c>
      <c r="J617" s="17">
        <f>J618</f>
        <v>0</v>
      </c>
    </row>
    <row r="618" spans="1:10" ht="133.5" customHeight="1" x14ac:dyDescent="0.2">
      <c r="A618" s="36" t="s">
        <v>772</v>
      </c>
      <c r="B618" s="15" t="s">
        <v>602</v>
      </c>
      <c r="C618" s="15"/>
      <c r="D618" s="15"/>
      <c r="E618" s="18">
        <f t="shared" si="87"/>
        <v>350</v>
      </c>
      <c r="F618" s="19">
        <f>F619</f>
        <v>350</v>
      </c>
      <c r="G618" s="19">
        <f>G619</f>
        <v>0</v>
      </c>
      <c r="H618" s="18">
        <f t="shared" si="76"/>
        <v>350</v>
      </c>
      <c r="I618" s="19">
        <f>I619</f>
        <v>350</v>
      </c>
      <c r="J618" s="19">
        <f>J619</f>
        <v>0</v>
      </c>
    </row>
    <row r="619" spans="1:10" ht="47.25" customHeight="1" x14ac:dyDescent="0.2">
      <c r="A619" s="15" t="s">
        <v>22</v>
      </c>
      <c r="B619" s="15" t="s">
        <v>602</v>
      </c>
      <c r="C619" s="15" t="s">
        <v>18</v>
      </c>
      <c r="D619" s="15" t="s">
        <v>3</v>
      </c>
      <c r="E619" s="18">
        <f t="shared" si="87"/>
        <v>350</v>
      </c>
      <c r="F619" s="18">
        <v>350</v>
      </c>
      <c r="G619" s="18"/>
      <c r="H619" s="18">
        <f t="shared" si="76"/>
        <v>350</v>
      </c>
      <c r="I619" s="18">
        <v>350</v>
      </c>
      <c r="J619" s="18"/>
    </row>
    <row r="620" spans="1:10" ht="104.45" customHeight="1" x14ac:dyDescent="0.2">
      <c r="A620" s="11" t="s">
        <v>842</v>
      </c>
      <c r="B620" s="11" t="s">
        <v>709</v>
      </c>
      <c r="C620" s="15"/>
      <c r="D620" s="11"/>
      <c r="E620" s="16">
        <f t="shared" si="87"/>
        <v>40</v>
      </c>
      <c r="F620" s="17">
        <f t="shared" ref="F620:J622" si="89">F621</f>
        <v>40</v>
      </c>
      <c r="G620" s="16">
        <f t="shared" si="89"/>
        <v>0</v>
      </c>
      <c r="H620" s="16">
        <f t="shared" si="76"/>
        <v>40</v>
      </c>
      <c r="I620" s="17">
        <f t="shared" si="89"/>
        <v>40</v>
      </c>
      <c r="J620" s="16">
        <f t="shared" si="89"/>
        <v>0</v>
      </c>
    </row>
    <row r="621" spans="1:10" ht="182.45" customHeight="1" x14ac:dyDescent="0.2">
      <c r="A621" s="11" t="s">
        <v>710</v>
      </c>
      <c r="B621" s="11" t="s">
        <v>711</v>
      </c>
      <c r="C621" s="15"/>
      <c r="D621" s="11"/>
      <c r="E621" s="16">
        <f t="shared" si="87"/>
        <v>40</v>
      </c>
      <c r="F621" s="17">
        <f t="shared" si="89"/>
        <v>40</v>
      </c>
      <c r="G621" s="17">
        <f t="shared" si="89"/>
        <v>0</v>
      </c>
      <c r="H621" s="16">
        <f t="shared" si="76"/>
        <v>40</v>
      </c>
      <c r="I621" s="17">
        <f t="shared" si="89"/>
        <v>40</v>
      </c>
      <c r="J621" s="17">
        <f t="shared" si="89"/>
        <v>0</v>
      </c>
    </row>
    <row r="622" spans="1:10" ht="35.25" customHeight="1" x14ac:dyDescent="0.2">
      <c r="A622" s="35" t="s">
        <v>69</v>
      </c>
      <c r="B622" s="15" t="s">
        <v>712</v>
      </c>
      <c r="C622" s="15"/>
      <c r="D622" s="15"/>
      <c r="E622" s="18">
        <f t="shared" si="87"/>
        <v>40</v>
      </c>
      <c r="F622" s="19">
        <f t="shared" si="89"/>
        <v>40</v>
      </c>
      <c r="G622" s="19">
        <f t="shared" si="89"/>
        <v>0</v>
      </c>
      <c r="H622" s="18">
        <f t="shared" si="76"/>
        <v>40</v>
      </c>
      <c r="I622" s="19">
        <f t="shared" si="89"/>
        <v>40</v>
      </c>
      <c r="J622" s="19">
        <f t="shared" si="89"/>
        <v>0</v>
      </c>
    </row>
    <row r="623" spans="1:10" ht="69.75" customHeight="1" x14ac:dyDescent="0.2">
      <c r="A623" s="15" t="s">
        <v>23</v>
      </c>
      <c r="B623" s="15" t="s">
        <v>712</v>
      </c>
      <c r="C623" s="15" t="s">
        <v>16</v>
      </c>
      <c r="D623" s="15" t="s">
        <v>1</v>
      </c>
      <c r="E623" s="18">
        <f t="shared" si="87"/>
        <v>40</v>
      </c>
      <c r="F623" s="18">
        <v>40</v>
      </c>
      <c r="G623" s="18"/>
      <c r="H623" s="18">
        <f t="shared" si="76"/>
        <v>40</v>
      </c>
      <c r="I623" s="18">
        <v>40</v>
      </c>
      <c r="J623" s="18"/>
    </row>
    <row r="624" spans="1:10" ht="99.6" customHeight="1" x14ac:dyDescent="0.2">
      <c r="A624" s="34" t="s">
        <v>689</v>
      </c>
      <c r="B624" s="11" t="s">
        <v>146</v>
      </c>
      <c r="C624" s="11"/>
      <c r="D624" s="11"/>
      <c r="E624" s="16">
        <f t="shared" si="87"/>
        <v>1919</v>
      </c>
      <c r="F624" s="17">
        <f t="shared" ref="F624:J624" si="90">F625</f>
        <v>1919</v>
      </c>
      <c r="G624" s="16">
        <f t="shared" si="90"/>
        <v>0</v>
      </c>
      <c r="H624" s="16">
        <f t="shared" ref="H624:H664" si="91">I624+J624</f>
        <v>1995</v>
      </c>
      <c r="I624" s="17">
        <f t="shared" si="90"/>
        <v>1995</v>
      </c>
      <c r="J624" s="16">
        <f t="shared" si="90"/>
        <v>0</v>
      </c>
    </row>
    <row r="625" spans="1:10" ht="93.75" customHeight="1" x14ac:dyDescent="0.2">
      <c r="A625" s="34" t="s">
        <v>791</v>
      </c>
      <c r="B625" s="11" t="s">
        <v>147</v>
      </c>
      <c r="C625" s="11"/>
      <c r="D625" s="11"/>
      <c r="E625" s="16">
        <f t="shared" si="87"/>
        <v>1919</v>
      </c>
      <c r="F625" s="16">
        <f>F626</f>
        <v>1919</v>
      </c>
      <c r="G625" s="16">
        <f>G626</f>
        <v>0</v>
      </c>
      <c r="H625" s="16">
        <f t="shared" si="91"/>
        <v>1995</v>
      </c>
      <c r="I625" s="16">
        <f>I626</f>
        <v>1995</v>
      </c>
      <c r="J625" s="16">
        <f>J626</f>
        <v>0</v>
      </c>
    </row>
    <row r="626" spans="1:10" ht="45" customHeight="1" x14ac:dyDescent="0.2">
      <c r="A626" s="41" t="s">
        <v>168</v>
      </c>
      <c r="B626" s="15" t="s">
        <v>816</v>
      </c>
      <c r="C626" s="11"/>
      <c r="D626" s="11"/>
      <c r="E626" s="18">
        <f>F626+G626</f>
        <v>1919</v>
      </c>
      <c r="F626" s="19">
        <f>F627</f>
        <v>1919</v>
      </c>
      <c r="G626" s="19">
        <f>G627</f>
        <v>0</v>
      </c>
      <c r="H626" s="18">
        <f t="shared" si="91"/>
        <v>1995</v>
      </c>
      <c r="I626" s="19">
        <f>I627</f>
        <v>1995</v>
      </c>
      <c r="J626" s="19">
        <f>J627</f>
        <v>0</v>
      </c>
    </row>
    <row r="627" spans="1:10" ht="207.75" customHeight="1" x14ac:dyDescent="0.2">
      <c r="A627" s="36" t="s">
        <v>25</v>
      </c>
      <c r="B627" s="15" t="s">
        <v>816</v>
      </c>
      <c r="C627" s="15" t="s">
        <v>15</v>
      </c>
      <c r="D627" s="15" t="s">
        <v>5</v>
      </c>
      <c r="E627" s="18">
        <f>F627+G627</f>
        <v>1919</v>
      </c>
      <c r="F627" s="19">
        <v>1919</v>
      </c>
      <c r="G627" s="19"/>
      <c r="H627" s="18">
        <f t="shared" si="91"/>
        <v>1995</v>
      </c>
      <c r="I627" s="19">
        <v>1995</v>
      </c>
      <c r="J627" s="19"/>
    </row>
    <row r="628" spans="1:10" ht="106.9" customHeight="1" x14ac:dyDescent="0.2">
      <c r="A628" s="34" t="s">
        <v>690</v>
      </c>
      <c r="B628" s="11" t="s">
        <v>148</v>
      </c>
      <c r="C628" s="11"/>
      <c r="D628" s="11"/>
      <c r="E628" s="16">
        <f t="shared" si="87"/>
        <v>602</v>
      </c>
      <c r="F628" s="16">
        <f>F629+F632</f>
        <v>30</v>
      </c>
      <c r="G628" s="16">
        <f>G629+G632</f>
        <v>572</v>
      </c>
      <c r="H628" s="16">
        <f t="shared" si="91"/>
        <v>625</v>
      </c>
      <c r="I628" s="16">
        <f>I629+I632</f>
        <v>30</v>
      </c>
      <c r="J628" s="16">
        <f>J629+J632</f>
        <v>595</v>
      </c>
    </row>
    <row r="629" spans="1:10" ht="176.45" customHeight="1" x14ac:dyDescent="0.2">
      <c r="A629" s="34" t="s">
        <v>843</v>
      </c>
      <c r="B629" s="11" t="s">
        <v>149</v>
      </c>
      <c r="C629" s="11"/>
      <c r="D629" s="11"/>
      <c r="E629" s="16">
        <f t="shared" si="87"/>
        <v>572</v>
      </c>
      <c r="F629" s="17">
        <f t="shared" ref="F629:J630" si="92">F630</f>
        <v>0</v>
      </c>
      <c r="G629" s="16">
        <f t="shared" si="92"/>
        <v>572</v>
      </c>
      <c r="H629" s="16">
        <f t="shared" si="91"/>
        <v>595</v>
      </c>
      <c r="I629" s="17">
        <f t="shared" si="92"/>
        <v>0</v>
      </c>
      <c r="J629" s="16">
        <f t="shared" si="92"/>
        <v>595</v>
      </c>
    </row>
    <row r="630" spans="1:10" ht="59.25" customHeight="1" x14ac:dyDescent="0.2">
      <c r="A630" s="36" t="s">
        <v>150</v>
      </c>
      <c r="B630" s="15" t="s">
        <v>151</v>
      </c>
      <c r="C630" s="15"/>
      <c r="D630" s="15"/>
      <c r="E630" s="18">
        <f t="shared" si="87"/>
        <v>572</v>
      </c>
      <c r="F630" s="19">
        <f t="shared" si="92"/>
        <v>0</v>
      </c>
      <c r="G630" s="18">
        <f t="shared" si="92"/>
        <v>572</v>
      </c>
      <c r="H630" s="18">
        <f t="shared" si="91"/>
        <v>595</v>
      </c>
      <c r="I630" s="19">
        <f t="shared" si="92"/>
        <v>0</v>
      </c>
      <c r="J630" s="18">
        <f t="shared" si="92"/>
        <v>595</v>
      </c>
    </row>
    <row r="631" spans="1:10" ht="206.25" customHeight="1" x14ac:dyDescent="0.2">
      <c r="A631" s="36" t="s">
        <v>25</v>
      </c>
      <c r="B631" s="15" t="s">
        <v>151</v>
      </c>
      <c r="C631" s="15" t="s">
        <v>15</v>
      </c>
      <c r="D631" s="15" t="s">
        <v>37</v>
      </c>
      <c r="E631" s="18">
        <f t="shared" si="87"/>
        <v>572</v>
      </c>
      <c r="F631" s="19">
        <v>0</v>
      </c>
      <c r="G631" s="18">
        <f>605-33</f>
        <v>572</v>
      </c>
      <c r="H631" s="18">
        <f t="shared" si="91"/>
        <v>595</v>
      </c>
      <c r="I631" s="19">
        <v>0</v>
      </c>
      <c r="J631" s="18">
        <f>629-34</f>
        <v>595</v>
      </c>
    </row>
    <row r="632" spans="1:10" ht="171.6" customHeight="1" x14ac:dyDescent="0.2">
      <c r="A632" s="11" t="s">
        <v>713</v>
      </c>
      <c r="B632" s="11" t="s">
        <v>714</v>
      </c>
      <c r="C632" s="11"/>
      <c r="D632" s="11"/>
      <c r="E632" s="16">
        <f t="shared" si="87"/>
        <v>30</v>
      </c>
      <c r="F632" s="17">
        <f>F633</f>
        <v>30</v>
      </c>
      <c r="G632" s="17">
        <f>G633</f>
        <v>0</v>
      </c>
      <c r="H632" s="16">
        <f t="shared" si="91"/>
        <v>30</v>
      </c>
      <c r="I632" s="17">
        <f>I633</f>
        <v>30</v>
      </c>
      <c r="J632" s="17">
        <f>J633</f>
        <v>0</v>
      </c>
    </row>
    <row r="633" spans="1:10" ht="30" customHeight="1" x14ac:dyDescent="0.2">
      <c r="A633" s="35" t="s">
        <v>69</v>
      </c>
      <c r="B633" s="15" t="s">
        <v>715</v>
      </c>
      <c r="C633" s="15"/>
      <c r="D633" s="15"/>
      <c r="E633" s="18">
        <f t="shared" si="87"/>
        <v>30</v>
      </c>
      <c r="F633" s="19">
        <f>F634</f>
        <v>30</v>
      </c>
      <c r="G633" s="19">
        <f>G634</f>
        <v>0</v>
      </c>
      <c r="H633" s="18">
        <f t="shared" si="91"/>
        <v>30</v>
      </c>
      <c r="I633" s="19">
        <f>I634</f>
        <v>30</v>
      </c>
      <c r="J633" s="19">
        <f>J634</f>
        <v>0</v>
      </c>
    </row>
    <row r="634" spans="1:10" ht="67.5" customHeight="1" x14ac:dyDescent="0.2">
      <c r="A634" s="15" t="s">
        <v>23</v>
      </c>
      <c r="B634" s="15" t="s">
        <v>715</v>
      </c>
      <c r="C634" s="15" t="s">
        <v>16</v>
      </c>
      <c r="D634" s="15" t="s">
        <v>1</v>
      </c>
      <c r="E634" s="18">
        <f t="shared" si="87"/>
        <v>30</v>
      </c>
      <c r="F634" s="18">
        <v>30</v>
      </c>
      <c r="G634" s="18"/>
      <c r="H634" s="18">
        <f t="shared" si="91"/>
        <v>30</v>
      </c>
      <c r="I634" s="18">
        <v>30</v>
      </c>
      <c r="J634" s="18"/>
    </row>
    <row r="635" spans="1:10" ht="123.6" customHeight="1" x14ac:dyDescent="0.2">
      <c r="A635" s="34" t="s">
        <v>876</v>
      </c>
      <c r="B635" s="11" t="s">
        <v>106</v>
      </c>
      <c r="C635" s="11"/>
      <c r="D635" s="11"/>
      <c r="E635" s="16">
        <f>F635+G635</f>
        <v>47890</v>
      </c>
      <c r="F635" s="16">
        <f>F636+F640</f>
        <v>47890</v>
      </c>
      <c r="G635" s="16">
        <f>G636+G640</f>
        <v>0</v>
      </c>
      <c r="H635" s="16">
        <f t="shared" si="91"/>
        <v>48300</v>
      </c>
      <c r="I635" s="16">
        <f>I636+I640</f>
        <v>48300</v>
      </c>
      <c r="J635" s="16">
        <f>J636+J640</f>
        <v>0</v>
      </c>
    </row>
    <row r="636" spans="1:10" ht="73.900000000000006" customHeight="1" x14ac:dyDescent="0.2">
      <c r="A636" s="11" t="s">
        <v>716</v>
      </c>
      <c r="B636" s="11" t="s">
        <v>717</v>
      </c>
      <c r="C636" s="11"/>
      <c r="D636" s="11"/>
      <c r="E636" s="16">
        <f t="shared" ref="E636:E639" si="93">F636+G636</f>
        <v>23</v>
      </c>
      <c r="F636" s="17">
        <f t="shared" ref="F636:J638" si="94">F637</f>
        <v>23</v>
      </c>
      <c r="G636" s="17">
        <f t="shared" si="94"/>
        <v>0</v>
      </c>
      <c r="H636" s="16">
        <f t="shared" si="91"/>
        <v>23</v>
      </c>
      <c r="I636" s="17">
        <f t="shared" si="94"/>
        <v>23</v>
      </c>
      <c r="J636" s="17">
        <f t="shared" si="94"/>
        <v>0</v>
      </c>
    </row>
    <row r="637" spans="1:10" ht="203.45" customHeight="1" x14ac:dyDescent="0.2">
      <c r="A637" s="11" t="s">
        <v>718</v>
      </c>
      <c r="B637" s="11" t="s">
        <v>719</v>
      </c>
      <c r="C637" s="11"/>
      <c r="D637" s="11"/>
      <c r="E637" s="16">
        <f t="shared" si="93"/>
        <v>23</v>
      </c>
      <c r="F637" s="17">
        <f t="shared" si="94"/>
        <v>23</v>
      </c>
      <c r="G637" s="17">
        <f t="shared" si="94"/>
        <v>0</v>
      </c>
      <c r="H637" s="16">
        <f t="shared" si="91"/>
        <v>23</v>
      </c>
      <c r="I637" s="17">
        <f t="shared" si="94"/>
        <v>23</v>
      </c>
      <c r="J637" s="17">
        <f t="shared" si="94"/>
        <v>0</v>
      </c>
    </row>
    <row r="638" spans="1:10" ht="30.75" customHeight="1" x14ac:dyDescent="0.2">
      <c r="A638" s="35" t="s">
        <v>69</v>
      </c>
      <c r="B638" s="15" t="s">
        <v>720</v>
      </c>
      <c r="C638" s="15"/>
      <c r="D638" s="15"/>
      <c r="E638" s="18">
        <f t="shared" si="93"/>
        <v>23</v>
      </c>
      <c r="F638" s="19">
        <f t="shared" si="94"/>
        <v>23</v>
      </c>
      <c r="G638" s="19">
        <f t="shared" si="94"/>
        <v>0</v>
      </c>
      <c r="H638" s="18">
        <f t="shared" si="91"/>
        <v>23</v>
      </c>
      <c r="I638" s="19">
        <f t="shared" si="94"/>
        <v>23</v>
      </c>
      <c r="J638" s="19">
        <f t="shared" si="94"/>
        <v>0</v>
      </c>
    </row>
    <row r="639" spans="1:10" ht="68.25" customHeight="1" x14ac:dyDescent="0.2">
      <c r="A639" s="15" t="s">
        <v>30</v>
      </c>
      <c r="B639" s="15" t="s">
        <v>720</v>
      </c>
      <c r="C639" s="15" t="s">
        <v>19</v>
      </c>
      <c r="D639" s="15" t="s">
        <v>1</v>
      </c>
      <c r="E639" s="18">
        <f t="shared" si="93"/>
        <v>23</v>
      </c>
      <c r="F639" s="18">
        <v>23</v>
      </c>
      <c r="G639" s="18"/>
      <c r="H639" s="18">
        <f t="shared" si="91"/>
        <v>23</v>
      </c>
      <c r="I639" s="18">
        <v>23</v>
      </c>
      <c r="J639" s="18"/>
    </row>
    <row r="640" spans="1:10" ht="68.25" customHeight="1" x14ac:dyDescent="0.2">
      <c r="A640" s="34" t="s">
        <v>361</v>
      </c>
      <c r="B640" s="11" t="s">
        <v>859</v>
      </c>
      <c r="C640" s="11"/>
      <c r="D640" s="15"/>
      <c r="E640" s="16">
        <f>F640+G640</f>
        <v>47867</v>
      </c>
      <c r="F640" s="17">
        <f>F641+F644</f>
        <v>47867</v>
      </c>
      <c r="G640" s="17">
        <f>G641+G644</f>
        <v>0</v>
      </c>
      <c r="H640" s="16">
        <f>I640+J640</f>
        <v>48277</v>
      </c>
      <c r="I640" s="17">
        <f>I641+I644</f>
        <v>48277</v>
      </c>
      <c r="J640" s="17">
        <f>J641+J644</f>
        <v>0</v>
      </c>
    </row>
    <row r="641" spans="1:10" ht="68.25" customHeight="1" x14ac:dyDescent="0.2">
      <c r="A641" s="34" t="s">
        <v>863</v>
      </c>
      <c r="B641" s="11" t="s">
        <v>860</v>
      </c>
      <c r="C641" s="11"/>
      <c r="D641" s="15"/>
      <c r="E641" s="16">
        <f t="shared" ref="E641:E646" si="95">F641+G641</f>
        <v>23357</v>
      </c>
      <c r="F641" s="17">
        <f>F642</f>
        <v>23357</v>
      </c>
      <c r="G641" s="17">
        <f>G642</f>
        <v>0</v>
      </c>
      <c r="H641" s="16">
        <f t="shared" ref="H641:H646" si="96">I641+J641</f>
        <v>24428</v>
      </c>
      <c r="I641" s="17">
        <f>I642</f>
        <v>24428</v>
      </c>
      <c r="J641" s="17">
        <f>J642</f>
        <v>0</v>
      </c>
    </row>
    <row r="642" spans="1:10" ht="96" customHeight="1" x14ac:dyDescent="0.2">
      <c r="A642" s="36" t="s">
        <v>61</v>
      </c>
      <c r="B642" s="15" t="s">
        <v>861</v>
      </c>
      <c r="C642" s="11"/>
      <c r="D642" s="15"/>
      <c r="E642" s="18">
        <f t="shared" si="95"/>
        <v>23357</v>
      </c>
      <c r="F642" s="19">
        <f>F643</f>
        <v>23357</v>
      </c>
      <c r="G642" s="19">
        <f>G643</f>
        <v>0</v>
      </c>
      <c r="H642" s="18">
        <f t="shared" si="96"/>
        <v>24428</v>
      </c>
      <c r="I642" s="19">
        <f>I643</f>
        <v>24428</v>
      </c>
      <c r="J642" s="19">
        <f>J643</f>
        <v>0</v>
      </c>
    </row>
    <row r="643" spans="1:10" ht="111" customHeight="1" x14ac:dyDescent="0.2">
      <c r="A643" s="15" t="s">
        <v>21</v>
      </c>
      <c r="B643" s="15" t="s">
        <v>861</v>
      </c>
      <c r="C643" s="15" t="s">
        <v>17</v>
      </c>
      <c r="D643" s="15" t="s">
        <v>9</v>
      </c>
      <c r="E643" s="18">
        <f t="shared" si="95"/>
        <v>23357</v>
      </c>
      <c r="F643" s="19">
        <v>23357</v>
      </c>
      <c r="G643" s="19"/>
      <c r="H643" s="18">
        <f t="shared" si="96"/>
        <v>24428</v>
      </c>
      <c r="I643" s="19">
        <v>24428</v>
      </c>
      <c r="J643" s="19"/>
    </row>
    <row r="644" spans="1:10" ht="68.25" customHeight="1" x14ac:dyDescent="0.2">
      <c r="A644" s="34" t="s">
        <v>362</v>
      </c>
      <c r="B644" s="11" t="s">
        <v>862</v>
      </c>
      <c r="C644" s="11"/>
      <c r="D644" s="15"/>
      <c r="E644" s="16">
        <f t="shared" si="95"/>
        <v>24510</v>
      </c>
      <c r="F644" s="17">
        <f>F645</f>
        <v>24510</v>
      </c>
      <c r="G644" s="17">
        <f>G645</f>
        <v>0</v>
      </c>
      <c r="H644" s="16">
        <f t="shared" si="96"/>
        <v>23849</v>
      </c>
      <c r="I644" s="17">
        <f>I645</f>
        <v>23849</v>
      </c>
      <c r="J644" s="17">
        <f>J645</f>
        <v>0</v>
      </c>
    </row>
    <row r="645" spans="1:10" ht="89.25" customHeight="1" x14ac:dyDescent="0.2">
      <c r="A645" s="36" t="s">
        <v>55</v>
      </c>
      <c r="B645" s="15" t="s">
        <v>864</v>
      </c>
      <c r="C645" s="11"/>
      <c r="D645" s="15"/>
      <c r="E645" s="18">
        <f t="shared" si="95"/>
        <v>24510</v>
      </c>
      <c r="F645" s="19">
        <f>F646</f>
        <v>24510</v>
      </c>
      <c r="G645" s="19">
        <f>G646</f>
        <v>0</v>
      </c>
      <c r="H645" s="18">
        <f t="shared" si="96"/>
        <v>23849</v>
      </c>
      <c r="I645" s="19">
        <f>I646</f>
        <v>23849</v>
      </c>
      <c r="J645" s="19">
        <f>J646</f>
        <v>0</v>
      </c>
    </row>
    <row r="646" spans="1:10" ht="103.5" customHeight="1" x14ac:dyDescent="0.2">
      <c r="A646" s="15" t="s">
        <v>21</v>
      </c>
      <c r="B646" s="15" t="s">
        <v>864</v>
      </c>
      <c r="C646" s="15" t="s">
        <v>17</v>
      </c>
      <c r="D646" s="15" t="s">
        <v>9</v>
      </c>
      <c r="E646" s="18">
        <f t="shared" si="95"/>
        <v>24510</v>
      </c>
      <c r="F646" s="19">
        <v>24510</v>
      </c>
      <c r="G646" s="19"/>
      <c r="H646" s="18">
        <f t="shared" si="96"/>
        <v>23849</v>
      </c>
      <c r="I646" s="19">
        <v>23849</v>
      </c>
      <c r="J646" s="19"/>
    </row>
    <row r="647" spans="1:10" ht="136.9" customHeight="1" x14ac:dyDescent="0.2">
      <c r="A647" s="11" t="s">
        <v>731</v>
      </c>
      <c r="B647" s="11" t="s">
        <v>732</v>
      </c>
      <c r="C647" s="11"/>
      <c r="D647" s="11"/>
      <c r="E647" s="16">
        <f t="shared" ref="E647:E664" si="97">F647+G647</f>
        <v>3644</v>
      </c>
      <c r="F647" s="16">
        <f>F654+F648</f>
        <v>3644</v>
      </c>
      <c r="G647" s="16">
        <f>G654+G648</f>
        <v>0</v>
      </c>
      <c r="H647" s="16">
        <f t="shared" si="91"/>
        <v>3644</v>
      </c>
      <c r="I647" s="16">
        <f>I654+I648</f>
        <v>3644</v>
      </c>
      <c r="J647" s="16">
        <f>J654+J648</f>
        <v>0</v>
      </c>
    </row>
    <row r="648" spans="1:10" ht="104.45" customHeight="1" x14ac:dyDescent="0.2">
      <c r="A648" s="11" t="s">
        <v>746</v>
      </c>
      <c r="B648" s="11" t="s">
        <v>748</v>
      </c>
      <c r="C648" s="11"/>
      <c r="D648" s="11"/>
      <c r="E648" s="16">
        <f t="shared" si="97"/>
        <v>3186</v>
      </c>
      <c r="F648" s="16">
        <f>F649</f>
        <v>3186</v>
      </c>
      <c r="G648" s="16">
        <f>G649</f>
        <v>0</v>
      </c>
      <c r="H648" s="16">
        <f t="shared" si="91"/>
        <v>3186</v>
      </c>
      <c r="I648" s="16">
        <f>I649</f>
        <v>3186</v>
      </c>
      <c r="J648" s="16">
        <f>J649</f>
        <v>0</v>
      </c>
    </row>
    <row r="649" spans="1:10" ht="216.6" customHeight="1" x14ac:dyDescent="0.2">
      <c r="A649" s="11" t="s">
        <v>747</v>
      </c>
      <c r="B649" s="11" t="s">
        <v>749</v>
      </c>
      <c r="C649" s="11"/>
      <c r="D649" s="11"/>
      <c r="E649" s="16">
        <f t="shared" si="97"/>
        <v>3186</v>
      </c>
      <c r="F649" s="16">
        <f>F650+F652</f>
        <v>3186</v>
      </c>
      <c r="G649" s="16">
        <f>G650+G652</f>
        <v>0</v>
      </c>
      <c r="H649" s="16">
        <f t="shared" si="91"/>
        <v>3186</v>
      </c>
      <c r="I649" s="16">
        <f>I650+I652</f>
        <v>3186</v>
      </c>
      <c r="J649" s="16">
        <f>J650+J652</f>
        <v>0</v>
      </c>
    </row>
    <row r="650" spans="1:10" ht="65.25" customHeight="1" x14ac:dyDescent="0.2">
      <c r="A650" s="35" t="s">
        <v>370</v>
      </c>
      <c r="B650" s="15" t="s">
        <v>750</v>
      </c>
      <c r="C650" s="15"/>
      <c r="D650" s="11"/>
      <c r="E650" s="18">
        <f t="shared" si="97"/>
        <v>26</v>
      </c>
      <c r="F650" s="18">
        <f>F651</f>
        <v>26</v>
      </c>
      <c r="G650" s="18">
        <f>G651</f>
        <v>0</v>
      </c>
      <c r="H650" s="18">
        <f t="shared" si="91"/>
        <v>26</v>
      </c>
      <c r="I650" s="18">
        <f>I651</f>
        <v>26</v>
      </c>
      <c r="J650" s="18">
        <f>J651</f>
        <v>0</v>
      </c>
    </row>
    <row r="651" spans="1:10" ht="63.75" customHeight="1" x14ac:dyDescent="0.2">
      <c r="A651" s="15" t="s">
        <v>23</v>
      </c>
      <c r="B651" s="15" t="s">
        <v>750</v>
      </c>
      <c r="C651" s="15" t="s">
        <v>16</v>
      </c>
      <c r="D651" s="15" t="s">
        <v>11</v>
      </c>
      <c r="E651" s="18">
        <f t="shared" si="97"/>
        <v>26</v>
      </c>
      <c r="F651" s="61">
        <v>26</v>
      </c>
      <c r="G651" s="61"/>
      <c r="H651" s="61">
        <f t="shared" si="91"/>
        <v>26</v>
      </c>
      <c r="I651" s="61">
        <v>26</v>
      </c>
      <c r="J651" s="61"/>
    </row>
    <row r="652" spans="1:10" ht="201" customHeight="1" x14ac:dyDescent="0.2">
      <c r="A652" s="35" t="s">
        <v>380</v>
      </c>
      <c r="B652" s="15" t="s">
        <v>751</v>
      </c>
      <c r="C652" s="15"/>
      <c r="D652" s="15"/>
      <c r="E652" s="18">
        <f t="shared" si="97"/>
        <v>3160</v>
      </c>
      <c r="F652" s="18">
        <f>F653</f>
        <v>3160</v>
      </c>
      <c r="G652" s="18">
        <f>G653</f>
        <v>0</v>
      </c>
      <c r="H652" s="18">
        <f t="shared" si="91"/>
        <v>3160</v>
      </c>
      <c r="I652" s="18">
        <f>I653</f>
        <v>3160</v>
      </c>
      <c r="J652" s="18">
        <f>J653</f>
        <v>0</v>
      </c>
    </row>
    <row r="653" spans="1:10" ht="53.25" customHeight="1" x14ac:dyDescent="0.2">
      <c r="A653" s="35" t="s">
        <v>30</v>
      </c>
      <c r="B653" s="15" t="s">
        <v>751</v>
      </c>
      <c r="C653" s="15" t="s">
        <v>19</v>
      </c>
      <c r="D653" s="15" t="s">
        <v>11</v>
      </c>
      <c r="E653" s="18">
        <f t="shared" si="97"/>
        <v>3160</v>
      </c>
      <c r="F653" s="61">
        <v>3160</v>
      </c>
      <c r="G653" s="61"/>
      <c r="H653" s="61">
        <f t="shared" si="91"/>
        <v>3160</v>
      </c>
      <c r="I653" s="61">
        <v>3160</v>
      </c>
      <c r="J653" s="61"/>
    </row>
    <row r="654" spans="1:10" ht="124.15" customHeight="1" x14ac:dyDescent="0.2">
      <c r="A654" s="11" t="s">
        <v>733</v>
      </c>
      <c r="B654" s="11" t="s">
        <v>734</v>
      </c>
      <c r="C654" s="11"/>
      <c r="D654" s="11"/>
      <c r="E654" s="16">
        <f t="shared" si="97"/>
        <v>458</v>
      </c>
      <c r="F654" s="16">
        <f>F655+F659+F662</f>
        <v>458</v>
      </c>
      <c r="G654" s="16">
        <f>G655+G659+G662</f>
        <v>0</v>
      </c>
      <c r="H654" s="16">
        <f t="shared" si="91"/>
        <v>458</v>
      </c>
      <c r="I654" s="16">
        <f>I655+I659+I662</f>
        <v>458</v>
      </c>
      <c r="J654" s="16">
        <f>J655+J659+J662</f>
        <v>0</v>
      </c>
    </row>
    <row r="655" spans="1:10" ht="156.6" customHeight="1" x14ac:dyDescent="0.2">
      <c r="A655" s="11" t="s">
        <v>735</v>
      </c>
      <c r="B655" s="11" t="s">
        <v>736</v>
      </c>
      <c r="C655" s="15"/>
      <c r="D655" s="15"/>
      <c r="E655" s="16">
        <f t="shared" si="97"/>
        <v>438</v>
      </c>
      <c r="F655" s="17">
        <f>F656</f>
        <v>438</v>
      </c>
      <c r="G655" s="17">
        <f>G656</f>
        <v>0</v>
      </c>
      <c r="H655" s="16">
        <f t="shared" si="91"/>
        <v>438</v>
      </c>
      <c r="I655" s="17">
        <f>I656</f>
        <v>438</v>
      </c>
      <c r="J655" s="17">
        <f>J656</f>
        <v>0</v>
      </c>
    </row>
    <row r="656" spans="1:10" ht="28.9" customHeight="1" x14ac:dyDescent="0.2">
      <c r="A656" s="35" t="s">
        <v>69</v>
      </c>
      <c r="B656" s="15" t="s">
        <v>737</v>
      </c>
      <c r="C656" s="15"/>
      <c r="D656" s="15"/>
      <c r="E656" s="18">
        <f t="shared" ref="E656:J656" si="98">E657+E658</f>
        <v>438</v>
      </c>
      <c r="F656" s="19">
        <f t="shared" si="98"/>
        <v>438</v>
      </c>
      <c r="G656" s="19">
        <f t="shared" si="98"/>
        <v>0</v>
      </c>
      <c r="H656" s="18">
        <f t="shared" si="98"/>
        <v>438</v>
      </c>
      <c r="I656" s="19">
        <f t="shared" si="98"/>
        <v>438</v>
      </c>
      <c r="J656" s="19">
        <f t="shared" si="98"/>
        <v>0</v>
      </c>
    </row>
    <row r="657" spans="1:10" ht="71.25" customHeight="1" x14ac:dyDescent="0.2">
      <c r="A657" s="15" t="s">
        <v>23</v>
      </c>
      <c r="B657" s="15" t="s">
        <v>737</v>
      </c>
      <c r="C657" s="15" t="s">
        <v>16</v>
      </c>
      <c r="D657" s="15" t="s">
        <v>1</v>
      </c>
      <c r="E657" s="18">
        <f>F657+G657</f>
        <v>138</v>
      </c>
      <c r="F657" s="19">
        <v>138</v>
      </c>
      <c r="G657" s="19"/>
      <c r="H657" s="18">
        <f>I657+J657</f>
        <v>138</v>
      </c>
      <c r="I657" s="19">
        <v>138</v>
      </c>
      <c r="J657" s="19"/>
    </row>
    <row r="658" spans="1:10" ht="69.75" customHeight="1" x14ac:dyDescent="0.2">
      <c r="A658" s="35" t="s">
        <v>30</v>
      </c>
      <c r="B658" s="15" t="s">
        <v>737</v>
      </c>
      <c r="C658" s="15" t="s">
        <v>19</v>
      </c>
      <c r="D658" s="15" t="s">
        <v>1</v>
      </c>
      <c r="E658" s="18">
        <f>F658+G658</f>
        <v>300</v>
      </c>
      <c r="F658" s="18">
        <v>300</v>
      </c>
      <c r="G658" s="19"/>
      <c r="H658" s="18">
        <f>I658+J658</f>
        <v>300</v>
      </c>
      <c r="I658" s="18">
        <v>300</v>
      </c>
      <c r="J658" s="19"/>
    </row>
    <row r="659" spans="1:10" ht="125.45" customHeight="1" x14ac:dyDescent="0.2">
      <c r="A659" s="11" t="s">
        <v>738</v>
      </c>
      <c r="B659" s="11" t="s">
        <v>739</v>
      </c>
      <c r="C659" s="11"/>
      <c r="D659" s="11"/>
      <c r="E659" s="16">
        <f t="shared" si="97"/>
        <v>10</v>
      </c>
      <c r="F659" s="17">
        <f>F660</f>
        <v>10</v>
      </c>
      <c r="G659" s="17">
        <f>G660</f>
        <v>0</v>
      </c>
      <c r="H659" s="16">
        <f t="shared" si="91"/>
        <v>10</v>
      </c>
      <c r="I659" s="17">
        <f>I660</f>
        <v>10</v>
      </c>
      <c r="J659" s="17">
        <f>J660</f>
        <v>0</v>
      </c>
    </row>
    <row r="660" spans="1:10" ht="28.15" customHeight="1" x14ac:dyDescent="0.2">
      <c r="A660" s="35" t="s">
        <v>69</v>
      </c>
      <c r="B660" s="15" t="s">
        <v>740</v>
      </c>
      <c r="C660" s="15"/>
      <c r="D660" s="15"/>
      <c r="E660" s="18">
        <f t="shared" si="97"/>
        <v>10</v>
      </c>
      <c r="F660" s="19">
        <f>F661</f>
        <v>10</v>
      </c>
      <c r="G660" s="19">
        <f>G661</f>
        <v>0</v>
      </c>
      <c r="H660" s="18">
        <f t="shared" si="91"/>
        <v>10</v>
      </c>
      <c r="I660" s="19">
        <f>I661</f>
        <v>10</v>
      </c>
      <c r="J660" s="19">
        <f>J661</f>
        <v>0</v>
      </c>
    </row>
    <row r="661" spans="1:10" ht="68.25" customHeight="1" x14ac:dyDescent="0.2">
      <c r="A661" s="15" t="s">
        <v>23</v>
      </c>
      <c r="B661" s="15" t="s">
        <v>740</v>
      </c>
      <c r="C661" s="15" t="s">
        <v>16</v>
      </c>
      <c r="D661" s="15" t="s">
        <v>1</v>
      </c>
      <c r="E661" s="18">
        <f t="shared" si="97"/>
        <v>10</v>
      </c>
      <c r="F661" s="18">
        <v>10</v>
      </c>
      <c r="G661" s="18"/>
      <c r="H661" s="18">
        <f t="shared" si="91"/>
        <v>10</v>
      </c>
      <c r="I661" s="18">
        <v>10</v>
      </c>
      <c r="J661" s="18"/>
    </row>
    <row r="662" spans="1:10" ht="204.75" customHeight="1" x14ac:dyDescent="0.2">
      <c r="A662" s="11" t="s">
        <v>741</v>
      </c>
      <c r="B662" s="11" t="s">
        <v>742</v>
      </c>
      <c r="C662" s="11"/>
      <c r="D662" s="11"/>
      <c r="E662" s="16">
        <f t="shared" si="97"/>
        <v>10</v>
      </c>
      <c r="F662" s="17">
        <f>F663</f>
        <v>10</v>
      </c>
      <c r="G662" s="17">
        <f>G663</f>
        <v>0</v>
      </c>
      <c r="H662" s="16">
        <f t="shared" si="91"/>
        <v>10</v>
      </c>
      <c r="I662" s="17">
        <f>I663</f>
        <v>10</v>
      </c>
      <c r="J662" s="17">
        <f>J663</f>
        <v>0</v>
      </c>
    </row>
    <row r="663" spans="1:10" ht="33.75" customHeight="1" x14ac:dyDescent="0.2">
      <c r="A663" s="35" t="s">
        <v>69</v>
      </c>
      <c r="B663" s="15" t="s">
        <v>743</v>
      </c>
      <c r="C663" s="15"/>
      <c r="D663" s="15"/>
      <c r="E663" s="18">
        <f t="shared" si="97"/>
        <v>10</v>
      </c>
      <c r="F663" s="19">
        <f>F664</f>
        <v>10</v>
      </c>
      <c r="G663" s="19">
        <f>G664</f>
        <v>0</v>
      </c>
      <c r="H663" s="18">
        <f t="shared" si="91"/>
        <v>10</v>
      </c>
      <c r="I663" s="19">
        <f>I664</f>
        <v>10</v>
      </c>
      <c r="J663" s="19">
        <f>J664</f>
        <v>0</v>
      </c>
    </row>
    <row r="664" spans="1:10" ht="73.5" customHeight="1" x14ac:dyDescent="0.2">
      <c r="A664" s="15" t="s">
        <v>23</v>
      </c>
      <c r="B664" s="15" t="s">
        <v>743</v>
      </c>
      <c r="C664" s="15" t="s">
        <v>16</v>
      </c>
      <c r="D664" s="15" t="s">
        <v>1</v>
      </c>
      <c r="E664" s="18">
        <f t="shared" si="97"/>
        <v>10</v>
      </c>
      <c r="F664" s="18">
        <v>10</v>
      </c>
      <c r="G664" s="18"/>
      <c r="H664" s="18">
        <f t="shared" si="91"/>
        <v>10</v>
      </c>
      <c r="I664" s="18">
        <v>10</v>
      </c>
      <c r="J664" s="18"/>
    </row>
    <row r="665" spans="1:10" ht="125.25" customHeight="1" x14ac:dyDescent="0.2">
      <c r="A665" s="34" t="s">
        <v>673</v>
      </c>
      <c r="B665" s="11" t="s">
        <v>157</v>
      </c>
      <c r="C665" s="11"/>
      <c r="D665" s="11"/>
      <c r="E665" s="16">
        <f>SUM(F665:G665)</f>
        <v>780759.39999999991</v>
      </c>
      <c r="F665" s="17">
        <f>F666+F676+F709+F732+F718</f>
        <v>506619.39999999997</v>
      </c>
      <c r="G665" s="16">
        <f>G666+G676+G709+G732+G718</f>
        <v>274140</v>
      </c>
      <c r="H665" s="16">
        <f>SUM(I665:J665)</f>
        <v>637468.1</v>
      </c>
      <c r="I665" s="17">
        <f>I666+I676+I709+I732+I718</f>
        <v>507998.19999999995</v>
      </c>
      <c r="J665" s="16">
        <f>J666+J676+J709+J732+J718</f>
        <v>129469.9</v>
      </c>
    </row>
    <row r="666" spans="1:10" ht="106.15" customHeight="1" x14ac:dyDescent="0.2">
      <c r="A666" s="34" t="s">
        <v>691</v>
      </c>
      <c r="B666" s="11" t="s">
        <v>158</v>
      </c>
      <c r="C666" s="11"/>
      <c r="D666" s="11"/>
      <c r="E666" s="16">
        <f>SUM(F666:G666)</f>
        <v>28821.399999999998</v>
      </c>
      <c r="F666" s="17">
        <f>F667+F670+F673</f>
        <v>28821.399999999998</v>
      </c>
      <c r="G666" s="17">
        <f>G667+G670+G673</f>
        <v>0</v>
      </c>
      <c r="H666" s="16">
        <f>SUM(I666:J666)</f>
        <v>27182.799999999999</v>
      </c>
      <c r="I666" s="17">
        <f>I667+I670+I673</f>
        <v>27182.799999999999</v>
      </c>
      <c r="J666" s="17">
        <f>J667+J670+J673</f>
        <v>0</v>
      </c>
    </row>
    <row r="667" spans="1:10" ht="228.6" customHeight="1" x14ac:dyDescent="0.2">
      <c r="A667" s="11" t="s">
        <v>593</v>
      </c>
      <c r="B667" s="11" t="s">
        <v>159</v>
      </c>
      <c r="C667" s="11"/>
      <c r="D667" s="11"/>
      <c r="E667" s="16">
        <f>F667+G667</f>
        <v>16448.5</v>
      </c>
      <c r="F667" s="17">
        <f>F668</f>
        <v>16448.5</v>
      </c>
      <c r="G667" s="16">
        <f>G668</f>
        <v>0</v>
      </c>
      <c r="H667" s="16">
        <f>I667+J667</f>
        <v>16716.5</v>
      </c>
      <c r="I667" s="17">
        <f>I668</f>
        <v>16716.5</v>
      </c>
      <c r="J667" s="16">
        <f>J668</f>
        <v>0</v>
      </c>
    </row>
    <row r="668" spans="1:10" ht="31.15" customHeight="1" x14ac:dyDescent="0.2">
      <c r="A668" s="36" t="s">
        <v>69</v>
      </c>
      <c r="B668" s="15" t="s">
        <v>160</v>
      </c>
      <c r="C668" s="15"/>
      <c r="D668" s="15"/>
      <c r="E668" s="18">
        <f>F668+G668</f>
        <v>16448.5</v>
      </c>
      <c r="F668" s="19">
        <f>F669</f>
        <v>16448.5</v>
      </c>
      <c r="G668" s="19">
        <f>G669</f>
        <v>0</v>
      </c>
      <c r="H668" s="18">
        <f>I668+J668</f>
        <v>16716.5</v>
      </c>
      <c r="I668" s="19">
        <f>I669</f>
        <v>16716.5</v>
      </c>
      <c r="J668" s="19">
        <f>J669</f>
        <v>0</v>
      </c>
    </row>
    <row r="669" spans="1:10" ht="73.5" customHeight="1" x14ac:dyDescent="0.2">
      <c r="A669" s="36" t="s">
        <v>23</v>
      </c>
      <c r="B669" s="15" t="s">
        <v>160</v>
      </c>
      <c r="C669" s="15" t="s">
        <v>16</v>
      </c>
      <c r="D669" s="15" t="s">
        <v>4</v>
      </c>
      <c r="E669" s="18">
        <f>SUM(F669:G669)</f>
        <v>16448.5</v>
      </c>
      <c r="F669" s="18">
        <f>16189.5+259</f>
        <v>16448.5</v>
      </c>
      <c r="G669" s="18"/>
      <c r="H669" s="18">
        <f>SUM(I669:J669)</f>
        <v>16716.5</v>
      </c>
      <c r="I669" s="18">
        <f>16189.5+527</f>
        <v>16716.5</v>
      </c>
      <c r="J669" s="18"/>
    </row>
    <row r="670" spans="1:10" ht="73.5" customHeight="1" x14ac:dyDescent="0.2">
      <c r="A670" s="11" t="s">
        <v>894</v>
      </c>
      <c r="B670" s="11" t="s">
        <v>895</v>
      </c>
      <c r="C670" s="11"/>
      <c r="D670" s="11"/>
      <c r="E670" s="16">
        <f t="shared" ref="E670:E671" si="99">F670+G670</f>
        <v>12287.1</v>
      </c>
      <c r="F670" s="17">
        <f>F671</f>
        <v>12287.1</v>
      </c>
      <c r="G670" s="17">
        <f>G671</f>
        <v>0</v>
      </c>
      <c r="H670" s="16">
        <f t="shared" ref="H670:H671" si="100">I670+J670</f>
        <v>10380.5</v>
      </c>
      <c r="I670" s="17">
        <f>I671</f>
        <v>10380.5</v>
      </c>
      <c r="J670" s="17">
        <f>J671</f>
        <v>0</v>
      </c>
    </row>
    <row r="671" spans="1:10" ht="43.5" customHeight="1" x14ac:dyDescent="0.2">
      <c r="A671" s="36" t="s">
        <v>57</v>
      </c>
      <c r="B671" s="15" t="s">
        <v>896</v>
      </c>
      <c r="C671" s="15"/>
      <c r="D671" s="15"/>
      <c r="E671" s="18">
        <f t="shared" si="99"/>
        <v>12287.1</v>
      </c>
      <c r="F671" s="19">
        <f>F672</f>
        <v>12287.1</v>
      </c>
      <c r="G671" s="19">
        <f>G672</f>
        <v>0</v>
      </c>
      <c r="H671" s="18">
        <f t="shared" si="100"/>
        <v>10380.5</v>
      </c>
      <c r="I671" s="19">
        <f>I672</f>
        <v>10380.5</v>
      </c>
      <c r="J671" s="19">
        <f>J672</f>
        <v>0</v>
      </c>
    </row>
    <row r="672" spans="1:10" ht="73.5" customHeight="1" x14ac:dyDescent="0.2">
      <c r="A672" s="36" t="s">
        <v>23</v>
      </c>
      <c r="B672" s="15" t="s">
        <v>896</v>
      </c>
      <c r="C672" s="15" t="s">
        <v>16</v>
      </c>
      <c r="D672" s="15" t="s">
        <v>4</v>
      </c>
      <c r="E672" s="18">
        <f>F672+G672</f>
        <v>12287.1</v>
      </c>
      <c r="F672" s="19">
        <f>2636-89.9+10000-259</f>
        <v>12287.1</v>
      </c>
      <c r="G672" s="18"/>
      <c r="H672" s="18">
        <f>I672+J672</f>
        <v>10380.5</v>
      </c>
      <c r="I672" s="19">
        <f>1000-92.5+10000-527</f>
        <v>10380.5</v>
      </c>
      <c r="J672" s="18"/>
    </row>
    <row r="673" spans="1:10" ht="177.6" customHeight="1" x14ac:dyDescent="0.2">
      <c r="A673" s="11" t="s">
        <v>539</v>
      </c>
      <c r="B673" s="11" t="s">
        <v>540</v>
      </c>
      <c r="C673" s="11"/>
      <c r="D673" s="11"/>
      <c r="E673" s="16">
        <f t="shared" ref="E673:E675" si="101">F673+G673</f>
        <v>85.8</v>
      </c>
      <c r="F673" s="17">
        <f>F674</f>
        <v>85.8</v>
      </c>
      <c r="G673" s="16">
        <f>G674</f>
        <v>0</v>
      </c>
      <c r="H673" s="16">
        <f t="shared" ref="H673:H675" si="102">I673+J673</f>
        <v>85.8</v>
      </c>
      <c r="I673" s="17">
        <f>I674</f>
        <v>85.8</v>
      </c>
      <c r="J673" s="16">
        <f>J674</f>
        <v>0</v>
      </c>
    </row>
    <row r="674" spans="1:10" ht="35.25" customHeight="1" x14ac:dyDescent="0.2">
      <c r="A674" s="36" t="s">
        <v>57</v>
      </c>
      <c r="B674" s="15" t="s">
        <v>541</v>
      </c>
      <c r="C674" s="15"/>
      <c r="D674" s="15"/>
      <c r="E674" s="18">
        <f t="shared" si="101"/>
        <v>85.8</v>
      </c>
      <c r="F674" s="19">
        <f>F675</f>
        <v>85.8</v>
      </c>
      <c r="G674" s="18">
        <f>G675</f>
        <v>0</v>
      </c>
      <c r="H674" s="18">
        <f t="shared" si="102"/>
        <v>85.8</v>
      </c>
      <c r="I674" s="19">
        <f>I675</f>
        <v>85.8</v>
      </c>
      <c r="J674" s="18">
        <f>J675</f>
        <v>0</v>
      </c>
    </row>
    <row r="675" spans="1:10" ht="75" customHeight="1" x14ac:dyDescent="0.2">
      <c r="A675" s="36" t="s">
        <v>23</v>
      </c>
      <c r="B675" s="15" t="s">
        <v>541</v>
      </c>
      <c r="C675" s="15" t="s">
        <v>16</v>
      </c>
      <c r="D675" s="15" t="s">
        <v>4</v>
      </c>
      <c r="E675" s="18">
        <f t="shared" si="101"/>
        <v>85.8</v>
      </c>
      <c r="F675" s="18">
        <v>85.8</v>
      </c>
      <c r="G675" s="18"/>
      <c r="H675" s="18">
        <f t="shared" si="102"/>
        <v>85.8</v>
      </c>
      <c r="I675" s="18">
        <v>85.8</v>
      </c>
      <c r="J675" s="18"/>
    </row>
    <row r="676" spans="1:10" ht="103.15" customHeight="1" x14ac:dyDescent="0.2">
      <c r="A676" s="51" t="s">
        <v>692</v>
      </c>
      <c r="B676" s="11" t="s">
        <v>161</v>
      </c>
      <c r="C676" s="11"/>
      <c r="D676" s="11"/>
      <c r="E676" s="16">
        <f>F676+G676</f>
        <v>425539.1</v>
      </c>
      <c r="F676" s="17">
        <f>F677+F680+F688+F691+F695+F700+F706</f>
        <v>424399.1</v>
      </c>
      <c r="G676" s="17">
        <f>G677+G680+G688+G691+G695+G700+G706</f>
        <v>1140</v>
      </c>
      <c r="H676" s="16">
        <f>I676+J676</f>
        <v>425172.10000000003</v>
      </c>
      <c r="I676" s="17">
        <f>I677+I680+I688+I691+I695+I700+I706</f>
        <v>423002.2</v>
      </c>
      <c r="J676" s="17">
        <f>J677+J680+J688+J691+J695+J700+J706</f>
        <v>2169.9</v>
      </c>
    </row>
    <row r="677" spans="1:10" ht="73.150000000000006" customHeight="1" x14ac:dyDescent="0.2">
      <c r="A677" s="52" t="s">
        <v>162</v>
      </c>
      <c r="B677" s="11" t="s">
        <v>163</v>
      </c>
      <c r="C677" s="11"/>
      <c r="D677" s="11"/>
      <c r="E677" s="16">
        <f>F677+G677</f>
        <v>130302.39999999999</v>
      </c>
      <c r="F677" s="17">
        <f>F678</f>
        <v>130302.39999999999</v>
      </c>
      <c r="G677" s="16">
        <f>G678</f>
        <v>0</v>
      </c>
      <c r="H677" s="16">
        <f>I677+J677</f>
        <v>130302.39999999999</v>
      </c>
      <c r="I677" s="17">
        <f>I678</f>
        <v>130302.39999999999</v>
      </c>
      <c r="J677" s="16">
        <f>J678</f>
        <v>0</v>
      </c>
    </row>
    <row r="678" spans="1:10" ht="48" customHeight="1" x14ac:dyDescent="0.2">
      <c r="A678" s="53" t="s">
        <v>164</v>
      </c>
      <c r="B678" s="15" t="s">
        <v>165</v>
      </c>
      <c r="C678" s="15"/>
      <c r="D678" s="15"/>
      <c r="E678" s="18">
        <f>SUM(F678:G678)</f>
        <v>130302.39999999999</v>
      </c>
      <c r="F678" s="19">
        <f>F679</f>
        <v>130302.39999999999</v>
      </c>
      <c r="G678" s="18">
        <f>G679</f>
        <v>0</v>
      </c>
      <c r="H678" s="18">
        <f>SUM(I678:J678)</f>
        <v>130302.39999999999</v>
      </c>
      <c r="I678" s="19">
        <f>I679</f>
        <v>130302.39999999999</v>
      </c>
      <c r="J678" s="18">
        <f>J679</f>
        <v>0</v>
      </c>
    </row>
    <row r="679" spans="1:10" ht="71.25" customHeight="1" x14ac:dyDescent="0.2">
      <c r="A679" s="36" t="s">
        <v>23</v>
      </c>
      <c r="B679" s="15" t="s">
        <v>165</v>
      </c>
      <c r="C679" s="15" t="s">
        <v>16</v>
      </c>
      <c r="D679" s="15" t="s">
        <v>5</v>
      </c>
      <c r="E679" s="18">
        <f>SUM(F679:G679)</f>
        <v>130302.39999999999</v>
      </c>
      <c r="F679" s="18">
        <v>130302.39999999999</v>
      </c>
      <c r="G679" s="18"/>
      <c r="H679" s="18">
        <f>SUM(I679:J679)</f>
        <v>130302.39999999999</v>
      </c>
      <c r="I679" s="18">
        <v>130302.39999999999</v>
      </c>
      <c r="J679" s="18"/>
    </row>
    <row r="680" spans="1:10" ht="139.5" customHeight="1" x14ac:dyDescent="0.2">
      <c r="A680" s="52" t="s">
        <v>166</v>
      </c>
      <c r="B680" s="11" t="s">
        <v>167</v>
      </c>
      <c r="C680" s="11"/>
      <c r="D680" s="11"/>
      <c r="E680" s="16">
        <f>F680+G680</f>
        <v>237556.9</v>
      </c>
      <c r="F680" s="17">
        <f>F681+F686</f>
        <v>236834.6</v>
      </c>
      <c r="G680" s="17">
        <f>G681+G686</f>
        <v>722.3</v>
      </c>
      <c r="H680" s="16">
        <f>I680+J680</f>
        <v>243141.7</v>
      </c>
      <c r="I680" s="17">
        <f>I681+I686</f>
        <v>242562.6</v>
      </c>
      <c r="J680" s="17">
        <f>J681+J686</f>
        <v>579.1</v>
      </c>
    </row>
    <row r="681" spans="1:10" ht="44.25" customHeight="1" x14ac:dyDescent="0.2">
      <c r="A681" s="36" t="s">
        <v>168</v>
      </c>
      <c r="B681" s="15" t="s">
        <v>169</v>
      </c>
      <c r="C681" s="15"/>
      <c r="D681" s="15"/>
      <c r="E681" s="18">
        <f>SUM(F681:G681)</f>
        <v>236834.6</v>
      </c>
      <c r="F681" s="19">
        <f>F682+F683+F684+F685</f>
        <v>236834.6</v>
      </c>
      <c r="G681" s="18">
        <f>G682+G683+G684+G685</f>
        <v>0</v>
      </c>
      <c r="H681" s="18">
        <f>SUM(I681:J681)</f>
        <v>242562.6</v>
      </c>
      <c r="I681" s="19">
        <f>I682+I683+I684+I685</f>
        <v>242562.6</v>
      </c>
      <c r="J681" s="18">
        <f>J682+J683+J684+J685</f>
        <v>0</v>
      </c>
    </row>
    <row r="682" spans="1:10" ht="202.5" customHeight="1" x14ac:dyDescent="0.2">
      <c r="A682" s="36" t="s">
        <v>25</v>
      </c>
      <c r="B682" s="15" t="s">
        <v>169</v>
      </c>
      <c r="C682" s="15" t="s">
        <v>15</v>
      </c>
      <c r="D682" s="15" t="s">
        <v>5</v>
      </c>
      <c r="E682" s="18">
        <f>SUM(F682:G682)</f>
        <v>50957</v>
      </c>
      <c r="F682" s="18">
        <v>50957</v>
      </c>
      <c r="G682" s="18"/>
      <c r="H682" s="18">
        <f>SUM(I682:J682)</f>
        <v>51347</v>
      </c>
      <c r="I682" s="18">
        <f>52997-1650</f>
        <v>51347</v>
      </c>
      <c r="J682" s="18"/>
    </row>
    <row r="683" spans="1:10" ht="69" customHeight="1" x14ac:dyDescent="0.2">
      <c r="A683" s="36" t="s">
        <v>23</v>
      </c>
      <c r="B683" s="15" t="s">
        <v>169</v>
      </c>
      <c r="C683" s="15" t="s">
        <v>16</v>
      </c>
      <c r="D683" s="15" t="s">
        <v>5</v>
      </c>
      <c r="E683" s="18">
        <f>F683+G683</f>
        <v>32809.599999999999</v>
      </c>
      <c r="F683" s="19">
        <f>7796.6+25013</f>
        <v>32809.599999999999</v>
      </c>
      <c r="G683" s="18"/>
      <c r="H683" s="18">
        <f>I683+J683</f>
        <v>33092.6</v>
      </c>
      <c r="I683" s="19">
        <f>7796.6+25296</f>
        <v>33092.6</v>
      </c>
      <c r="J683" s="18"/>
    </row>
    <row r="684" spans="1:10" ht="100.5" customHeight="1" x14ac:dyDescent="0.2">
      <c r="A684" s="15" t="s">
        <v>21</v>
      </c>
      <c r="B684" s="15" t="s">
        <v>169</v>
      </c>
      <c r="C684" s="15" t="s">
        <v>17</v>
      </c>
      <c r="D684" s="15" t="s">
        <v>5</v>
      </c>
      <c r="E684" s="18">
        <f>F684+G684</f>
        <v>152742</v>
      </c>
      <c r="F684" s="19">
        <f>136592+16150</f>
        <v>152742</v>
      </c>
      <c r="G684" s="18"/>
      <c r="H684" s="18">
        <f>I684+J684</f>
        <v>157797</v>
      </c>
      <c r="I684" s="19">
        <f>141217+16580</f>
        <v>157797</v>
      </c>
      <c r="J684" s="18"/>
    </row>
    <row r="685" spans="1:10" ht="45" customHeight="1" x14ac:dyDescent="0.2">
      <c r="A685" s="36" t="s">
        <v>22</v>
      </c>
      <c r="B685" s="15" t="s">
        <v>169</v>
      </c>
      <c r="C685" s="15" t="s">
        <v>18</v>
      </c>
      <c r="D685" s="15" t="s">
        <v>5</v>
      </c>
      <c r="E685" s="18">
        <f>SUM(F685:G685)</f>
        <v>326</v>
      </c>
      <c r="F685" s="19">
        <v>326</v>
      </c>
      <c r="G685" s="18"/>
      <c r="H685" s="18">
        <f>SUM(I685:J685)</f>
        <v>326</v>
      </c>
      <c r="I685" s="19">
        <v>326</v>
      </c>
      <c r="J685" s="18"/>
    </row>
    <row r="686" spans="1:10" ht="123" customHeight="1" x14ac:dyDescent="0.2">
      <c r="A686" s="36" t="s">
        <v>958</v>
      </c>
      <c r="B686" s="15" t="s">
        <v>957</v>
      </c>
      <c r="C686" s="11"/>
      <c r="D686" s="15"/>
      <c r="E686" s="18">
        <f t="shared" ref="E686:E687" si="103">SUM(F686:G686)</f>
        <v>722.3</v>
      </c>
      <c r="F686" s="19">
        <f>F687</f>
        <v>0</v>
      </c>
      <c r="G686" s="19">
        <f>G687</f>
        <v>722.3</v>
      </c>
      <c r="H686" s="18">
        <f t="shared" ref="H686:H687" si="104">SUM(I686:J686)</f>
        <v>579.1</v>
      </c>
      <c r="I686" s="19">
        <f>I687</f>
        <v>0</v>
      </c>
      <c r="J686" s="19">
        <f>J687</f>
        <v>579.1</v>
      </c>
    </row>
    <row r="687" spans="1:10" ht="120" customHeight="1" x14ac:dyDescent="0.2">
      <c r="A687" s="15" t="s">
        <v>21</v>
      </c>
      <c r="B687" s="15" t="s">
        <v>957</v>
      </c>
      <c r="C687" s="15" t="s">
        <v>17</v>
      </c>
      <c r="D687" s="15" t="s">
        <v>956</v>
      </c>
      <c r="E687" s="18">
        <f t="shared" si="103"/>
        <v>722.3</v>
      </c>
      <c r="F687" s="19"/>
      <c r="G687" s="18">
        <f>732.3-10</f>
        <v>722.3</v>
      </c>
      <c r="H687" s="18">
        <f t="shared" si="104"/>
        <v>579.1</v>
      </c>
      <c r="I687" s="19"/>
      <c r="J687" s="18">
        <f>587.1-8</f>
        <v>579.1</v>
      </c>
    </row>
    <row r="688" spans="1:10" ht="148.5" customHeight="1" x14ac:dyDescent="0.2">
      <c r="A688" s="52" t="s">
        <v>170</v>
      </c>
      <c r="B688" s="11" t="s">
        <v>171</v>
      </c>
      <c r="C688" s="11"/>
      <c r="D688" s="11"/>
      <c r="E688" s="16">
        <f>F688+G688</f>
        <v>8496</v>
      </c>
      <c r="F688" s="17">
        <f>F689</f>
        <v>8496</v>
      </c>
      <c r="G688" s="16">
        <f>G689</f>
        <v>0</v>
      </c>
      <c r="H688" s="16">
        <f>I688+J688</f>
        <v>8496</v>
      </c>
      <c r="I688" s="17">
        <f>I689</f>
        <v>8496</v>
      </c>
      <c r="J688" s="16">
        <f>J689</f>
        <v>0</v>
      </c>
    </row>
    <row r="689" spans="1:10" ht="46.5" customHeight="1" x14ac:dyDescent="0.2">
      <c r="A689" s="36" t="s">
        <v>164</v>
      </c>
      <c r="B689" s="15" t="s">
        <v>172</v>
      </c>
      <c r="C689" s="15"/>
      <c r="D689" s="15"/>
      <c r="E689" s="18">
        <f>SUM(F689:G689)</f>
        <v>8496</v>
      </c>
      <c r="F689" s="19">
        <f>F690</f>
        <v>8496</v>
      </c>
      <c r="G689" s="18">
        <f>G690</f>
        <v>0</v>
      </c>
      <c r="H689" s="18">
        <f>SUM(I689:J689)</f>
        <v>8496</v>
      </c>
      <c r="I689" s="19">
        <f>I690</f>
        <v>8496</v>
      </c>
      <c r="J689" s="18">
        <f>J690</f>
        <v>0</v>
      </c>
    </row>
    <row r="690" spans="1:10" ht="67.5" customHeight="1" x14ac:dyDescent="0.2">
      <c r="A690" s="36" t="s">
        <v>23</v>
      </c>
      <c r="B690" s="15" t="s">
        <v>172</v>
      </c>
      <c r="C690" s="15" t="s">
        <v>16</v>
      </c>
      <c r="D690" s="15" t="s">
        <v>5</v>
      </c>
      <c r="E690" s="18">
        <f>SUM(F690:G690)</f>
        <v>8496</v>
      </c>
      <c r="F690" s="18">
        <v>8496</v>
      </c>
      <c r="G690" s="18"/>
      <c r="H690" s="18">
        <f>SUM(I690:J690)</f>
        <v>8496</v>
      </c>
      <c r="I690" s="18">
        <v>8496</v>
      </c>
      <c r="J690" s="18"/>
    </row>
    <row r="691" spans="1:10" ht="88.15" customHeight="1" x14ac:dyDescent="0.2">
      <c r="A691" s="54" t="s">
        <v>632</v>
      </c>
      <c r="B691" s="11" t="s">
        <v>173</v>
      </c>
      <c r="C691" s="11"/>
      <c r="D691" s="11"/>
      <c r="E691" s="16">
        <f>F691+G691</f>
        <v>26500</v>
      </c>
      <c r="F691" s="16">
        <f>F692</f>
        <v>26500</v>
      </c>
      <c r="G691" s="16">
        <f>G692</f>
        <v>0</v>
      </c>
      <c r="H691" s="16">
        <f>I691+J691</f>
        <v>18782.8</v>
      </c>
      <c r="I691" s="16">
        <f>I692</f>
        <v>18782.8</v>
      </c>
      <c r="J691" s="16">
        <f>J692</f>
        <v>0</v>
      </c>
    </row>
    <row r="692" spans="1:10" ht="51" customHeight="1" x14ac:dyDescent="0.2">
      <c r="A692" s="36" t="s">
        <v>174</v>
      </c>
      <c r="B692" s="15" t="s">
        <v>175</v>
      </c>
      <c r="C692" s="15"/>
      <c r="D692" s="15"/>
      <c r="E692" s="18">
        <f>SUM(F692:G692)</f>
        <v>26500</v>
      </c>
      <c r="F692" s="19">
        <f>F693+F694</f>
        <v>26500</v>
      </c>
      <c r="G692" s="19">
        <f>G693+G694</f>
        <v>0</v>
      </c>
      <c r="H692" s="18">
        <f>SUM(I692:J692)</f>
        <v>18782.8</v>
      </c>
      <c r="I692" s="19">
        <f>I693+I694</f>
        <v>18782.8</v>
      </c>
      <c r="J692" s="19">
        <f>J693+J694</f>
        <v>0</v>
      </c>
    </row>
    <row r="693" spans="1:10" ht="63" customHeight="1" x14ac:dyDescent="0.2">
      <c r="A693" s="36" t="s">
        <v>23</v>
      </c>
      <c r="B693" s="15" t="s">
        <v>175</v>
      </c>
      <c r="C693" s="15" t="s">
        <v>16</v>
      </c>
      <c r="D693" s="15" t="s">
        <v>5</v>
      </c>
      <c r="E693" s="18">
        <f>SUM(F693:G693)</f>
        <v>16500</v>
      </c>
      <c r="F693" s="18">
        <v>16500</v>
      </c>
      <c r="G693" s="18"/>
      <c r="H693" s="18">
        <f>SUM(I693:J693)</f>
        <v>18782.8</v>
      </c>
      <c r="I693" s="18">
        <v>18782.8</v>
      </c>
      <c r="J693" s="18"/>
    </row>
    <row r="694" spans="1:10" ht="81" customHeight="1" x14ac:dyDescent="0.2">
      <c r="A694" s="15" t="s">
        <v>24</v>
      </c>
      <c r="B694" s="15" t="s">
        <v>175</v>
      </c>
      <c r="C694" s="15" t="s">
        <v>20</v>
      </c>
      <c r="D694" s="15" t="s">
        <v>5</v>
      </c>
      <c r="E694" s="18">
        <f>F694+G694</f>
        <v>10000</v>
      </c>
      <c r="F694" s="19">
        <v>10000</v>
      </c>
      <c r="G694" s="18"/>
      <c r="H694" s="18">
        <f>I694+J694</f>
        <v>0</v>
      </c>
      <c r="I694" s="19">
        <v>0</v>
      </c>
      <c r="J694" s="18"/>
    </row>
    <row r="695" spans="1:10" ht="88.15" customHeight="1" x14ac:dyDescent="0.2">
      <c r="A695" s="54" t="s">
        <v>176</v>
      </c>
      <c r="B695" s="11" t="s">
        <v>177</v>
      </c>
      <c r="C695" s="11"/>
      <c r="D695" s="11"/>
      <c r="E695" s="16">
        <f>F695+G695</f>
        <v>937.7</v>
      </c>
      <c r="F695" s="17">
        <f>F696+F698</f>
        <v>520</v>
      </c>
      <c r="G695" s="16">
        <f>G696+G698</f>
        <v>417.7</v>
      </c>
      <c r="H695" s="16">
        <f>I695+J695</f>
        <v>937.7</v>
      </c>
      <c r="I695" s="17">
        <f>I696+I698</f>
        <v>520</v>
      </c>
      <c r="J695" s="16">
        <f>J696+J698</f>
        <v>417.7</v>
      </c>
    </row>
    <row r="696" spans="1:10" ht="49.9" customHeight="1" x14ac:dyDescent="0.2">
      <c r="A696" s="36" t="s">
        <v>174</v>
      </c>
      <c r="B696" s="15" t="s">
        <v>178</v>
      </c>
      <c r="C696" s="15"/>
      <c r="D696" s="15"/>
      <c r="E696" s="18">
        <f>SUM(F696:G696)</f>
        <v>520</v>
      </c>
      <c r="F696" s="19">
        <f>F697</f>
        <v>520</v>
      </c>
      <c r="G696" s="18">
        <f>G697</f>
        <v>0</v>
      </c>
      <c r="H696" s="18">
        <f>SUM(I696:J696)</f>
        <v>520</v>
      </c>
      <c r="I696" s="19">
        <f>I697</f>
        <v>520</v>
      </c>
      <c r="J696" s="18">
        <f>J697</f>
        <v>0</v>
      </c>
    </row>
    <row r="697" spans="1:10" ht="66.75" customHeight="1" x14ac:dyDescent="0.2">
      <c r="A697" s="36" t="s">
        <v>23</v>
      </c>
      <c r="B697" s="15" t="s">
        <v>178</v>
      </c>
      <c r="C697" s="15" t="s">
        <v>16</v>
      </c>
      <c r="D697" s="15" t="s">
        <v>5</v>
      </c>
      <c r="E697" s="18">
        <f>SUM(F697:G697)</f>
        <v>520</v>
      </c>
      <c r="F697" s="18">
        <v>520</v>
      </c>
      <c r="G697" s="18"/>
      <c r="H697" s="18">
        <f>SUM(I697:J697)</f>
        <v>520</v>
      </c>
      <c r="I697" s="18">
        <v>520</v>
      </c>
      <c r="J697" s="18"/>
    </row>
    <row r="698" spans="1:10" ht="186" customHeight="1" x14ac:dyDescent="0.2">
      <c r="A698" s="55" t="s">
        <v>980</v>
      </c>
      <c r="B698" s="15" t="s">
        <v>179</v>
      </c>
      <c r="C698" s="15"/>
      <c r="D698" s="15"/>
      <c r="E698" s="18">
        <f>SUM(F698:G698)</f>
        <v>417.7</v>
      </c>
      <c r="F698" s="19">
        <f>F699</f>
        <v>0</v>
      </c>
      <c r="G698" s="18">
        <f>G699</f>
        <v>417.7</v>
      </c>
      <c r="H698" s="18">
        <f>SUM(I698:J698)</f>
        <v>417.7</v>
      </c>
      <c r="I698" s="19">
        <f>I699</f>
        <v>0</v>
      </c>
      <c r="J698" s="18">
        <f>J699</f>
        <v>417.7</v>
      </c>
    </row>
    <row r="699" spans="1:10" ht="69.75" customHeight="1" x14ac:dyDescent="0.2">
      <c r="A699" s="15" t="s">
        <v>23</v>
      </c>
      <c r="B699" s="15" t="s">
        <v>179</v>
      </c>
      <c r="C699" s="15" t="s">
        <v>16</v>
      </c>
      <c r="D699" s="15" t="s">
        <v>5</v>
      </c>
      <c r="E699" s="18">
        <f>SUM(F699:G699)</f>
        <v>417.7</v>
      </c>
      <c r="F699" s="19"/>
      <c r="G699" s="18">
        <v>417.7</v>
      </c>
      <c r="H699" s="18">
        <f>SUM(I699:J699)</f>
        <v>417.7</v>
      </c>
      <c r="I699" s="19"/>
      <c r="J699" s="18">
        <v>417.7</v>
      </c>
    </row>
    <row r="700" spans="1:10" ht="107.25" customHeight="1" x14ac:dyDescent="0.2">
      <c r="A700" s="52" t="s">
        <v>180</v>
      </c>
      <c r="B700" s="11" t="s">
        <v>181</v>
      </c>
      <c r="C700" s="11"/>
      <c r="D700" s="11"/>
      <c r="E700" s="16">
        <f t="shared" ref="E700:E705" si="105">F700+G700</f>
        <v>13453.1</v>
      </c>
      <c r="F700" s="16">
        <f>F701</f>
        <v>13453.1</v>
      </c>
      <c r="G700" s="16">
        <f>G701</f>
        <v>0</v>
      </c>
      <c r="H700" s="16">
        <f t="shared" ref="H700:H705" si="106">I700+J700</f>
        <v>14861.5</v>
      </c>
      <c r="I700" s="16">
        <f>I701+I704</f>
        <v>13688.4</v>
      </c>
      <c r="J700" s="16">
        <f>J701+J704</f>
        <v>1173.1000000000001</v>
      </c>
    </row>
    <row r="701" spans="1:10" ht="50.25" customHeight="1" x14ac:dyDescent="0.2">
      <c r="A701" s="56" t="s">
        <v>174</v>
      </c>
      <c r="B701" s="15" t="s">
        <v>801</v>
      </c>
      <c r="C701" s="15"/>
      <c r="D701" s="15"/>
      <c r="E701" s="18">
        <f t="shared" si="105"/>
        <v>13453.1</v>
      </c>
      <c r="F701" s="19">
        <f>F702+F703</f>
        <v>13453.1</v>
      </c>
      <c r="G701" s="19">
        <f>G702+G703</f>
        <v>0</v>
      </c>
      <c r="H701" s="18">
        <f t="shared" si="106"/>
        <v>13558.1</v>
      </c>
      <c r="I701" s="19">
        <f>I702+I703</f>
        <v>13558.1</v>
      </c>
      <c r="J701" s="19">
        <f>J702+J703</f>
        <v>0</v>
      </c>
    </row>
    <row r="702" spans="1:10" ht="71.25" customHeight="1" x14ac:dyDescent="0.2">
      <c r="A702" s="15" t="s">
        <v>23</v>
      </c>
      <c r="B702" s="15" t="s">
        <v>801</v>
      </c>
      <c r="C702" s="15" t="s">
        <v>16</v>
      </c>
      <c r="D702" s="15" t="s">
        <v>5</v>
      </c>
      <c r="E702" s="18">
        <f t="shared" si="105"/>
        <v>9927.1</v>
      </c>
      <c r="F702" s="18">
        <v>9927.1</v>
      </c>
      <c r="G702" s="18"/>
      <c r="H702" s="18">
        <f t="shared" si="106"/>
        <v>9927.1</v>
      </c>
      <c r="I702" s="18">
        <v>9927.1</v>
      </c>
      <c r="J702" s="18"/>
    </row>
    <row r="703" spans="1:10" ht="120" customHeight="1" x14ac:dyDescent="0.2">
      <c r="A703" s="15" t="s">
        <v>21</v>
      </c>
      <c r="B703" s="15" t="s">
        <v>801</v>
      </c>
      <c r="C703" s="15" t="s">
        <v>17</v>
      </c>
      <c r="D703" s="15" t="s">
        <v>5</v>
      </c>
      <c r="E703" s="18">
        <f t="shared" si="105"/>
        <v>3526</v>
      </c>
      <c r="F703" s="19">
        <v>3526</v>
      </c>
      <c r="G703" s="18"/>
      <c r="H703" s="18">
        <f t="shared" si="106"/>
        <v>3631</v>
      </c>
      <c r="I703" s="19">
        <v>3631</v>
      </c>
      <c r="J703" s="18"/>
    </row>
    <row r="704" spans="1:10" ht="131.25" customHeight="1" x14ac:dyDescent="0.2">
      <c r="A704" s="62" t="s">
        <v>944</v>
      </c>
      <c r="B704" s="62" t="s">
        <v>943</v>
      </c>
      <c r="C704" s="15"/>
      <c r="D704" s="15"/>
      <c r="E704" s="18">
        <f t="shared" si="105"/>
        <v>0</v>
      </c>
      <c r="F704" s="19">
        <f>F705</f>
        <v>0</v>
      </c>
      <c r="G704" s="19">
        <f>G705</f>
        <v>0</v>
      </c>
      <c r="H704" s="18">
        <f t="shared" si="106"/>
        <v>1303.4000000000001</v>
      </c>
      <c r="I704" s="19">
        <f>I705</f>
        <v>130.30000000000001</v>
      </c>
      <c r="J704" s="19">
        <f>J705</f>
        <v>1173.1000000000001</v>
      </c>
    </row>
    <row r="705" spans="1:10" ht="95.25" customHeight="1" x14ac:dyDescent="0.2">
      <c r="A705" s="15" t="s">
        <v>23</v>
      </c>
      <c r="B705" s="62" t="s">
        <v>943</v>
      </c>
      <c r="C705" s="15" t="s">
        <v>16</v>
      </c>
      <c r="D705" s="15" t="s">
        <v>5</v>
      </c>
      <c r="E705" s="18">
        <f t="shared" si="105"/>
        <v>0</v>
      </c>
      <c r="F705" s="19"/>
      <c r="G705" s="18"/>
      <c r="H705" s="18">
        <f t="shared" si="106"/>
        <v>1303.4000000000001</v>
      </c>
      <c r="I705" s="19">
        <v>130.30000000000001</v>
      </c>
      <c r="J705" s="18">
        <f>1172.9+0.2</f>
        <v>1173.1000000000001</v>
      </c>
    </row>
    <row r="706" spans="1:10" ht="107.25" customHeight="1" x14ac:dyDescent="0.2">
      <c r="A706" s="52" t="s">
        <v>182</v>
      </c>
      <c r="B706" s="11" t="s">
        <v>183</v>
      </c>
      <c r="C706" s="11"/>
      <c r="D706" s="11"/>
      <c r="E706" s="16">
        <f t="shared" ref="E706:E708" si="107">F706+G706</f>
        <v>8293</v>
      </c>
      <c r="F706" s="17">
        <f>F707</f>
        <v>8293</v>
      </c>
      <c r="G706" s="16">
        <f>G707</f>
        <v>0</v>
      </c>
      <c r="H706" s="16">
        <f t="shared" ref="H706:H708" si="108">I706+J706</f>
        <v>8650</v>
      </c>
      <c r="I706" s="17">
        <f>I707</f>
        <v>8650</v>
      </c>
      <c r="J706" s="16">
        <f>J707</f>
        <v>0</v>
      </c>
    </row>
    <row r="707" spans="1:10" ht="90.75" customHeight="1" x14ac:dyDescent="0.2">
      <c r="A707" s="57" t="s">
        <v>184</v>
      </c>
      <c r="B707" s="15" t="s">
        <v>185</v>
      </c>
      <c r="C707" s="15"/>
      <c r="D707" s="15"/>
      <c r="E707" s="18">
        <f t="shared" si="107"/>
        <v>8293</v>
      </c>
      <c r="F707" s="19">
        <f>F708</f>
        <v>8293</v>
      </c>
      <c r="G707" s="18">
        <f>G708</f>
        <v>0</v>
      </c>
      <c r="H707" s="18">
        <f t="shared" si="108"/>
        <v>8650</v>
      </c>
      <c r="I707" s="19">
        <f>I708</f>
        <v>8650</v>
      </c>
      <c r="J707" s="18">
        <f>J708</f>
        <v>0</v>
      </c>
    </row>
    <row r="708" spans="1:10" ht="101.25" customHeight="1" x14ac:dyDescent="0.2">
      <c r="A708" s="15" t="s">
        <v>21</v>
      </c>
      <c r="B708" s="15" t="s">
        <v>185</v>
      </c>
      <c r="C708" s="15" t="s">
        <v>17</v>
      </c>
      <c r="D708" s="15" t="s">
        <v>3</v>
      </c>
      <c r="E708" s="18">
        <f t="shared" si="107"/>
        <v>8293</v>
      </c>
      <c r="F708" s="19">
        <v>8293</v>
      </c>
      <c r="G708" s="18"/>
      <c r="H708" s="18">
        <f t="shared" si="108"/>
        <v>8650</v>
      </c>
      <c r="I708" s="19">
        <v>8650</v>
      </c>
      <c r="J708" s="18"/>
    </row>
    <row r="709" spans="1:10" ht="100.5" customHeight="1" x14ac:dyDescent="0.2">
      <c r="A709" s="11" t="s">
        <v>186</v>
      </c>
      <c r="B709" s="11" t="s">
        <v>187</v>
      </c>
      <c r="C709" s="11"/>
      <c r="D709" s="11"/>
      <c r="E709" s="16">
        <f>SUM(F709:G709)</f>
        <v>5787.1</v>
      </c>
      <c r="F709" s="17">
        <f>F710</f>
        <v>5787.1</v>
      </c>
      <c r="G709" s="16">
        <f>G710</f>
        <v>0</v>
      </c>
      <c r="H709" s="16">
        <f>SUM(I709:J709)</f>
        <v>5787.1</v>
      </c>
      <c r="I709" s="17">
        <f>I710</f>
        <v>5787.1</v>
      </c>
      <c r="J709" s="16">
        <f>J710</f>
        <v>0</v>
      </c>
    </row>
    <row r="710" spans="1:10" ht="66" customHeight="1" x14ac:dyDescent="0.2">
      <c r="A710" s="11" t="s">
        <v>188</v>
      </c>
      <c r="B710" s="11" t="s">
        <v>189</v>
      </c>
      <c r="C710" s="11"/>
      <c r="D710" s="11"/>
      <c r="E710" s="16">
        <f>F710+G710</f>
        <v>5787.1</v>
      </c>
      <c r="F710" s="17">
        <f>F711</f>
        <v>5787.1</v>
      </c>
      <c r="G710" s="16">
        <f>G711</f>
        <v>0</v>
      </c>
      <c r="H710" s="16">
        <f>I710+J710</f>
        <v>5787.1</v>
      </c>
      <c r="I710" s="17">
        <f>I711</f>
        <v>5787.1</v>
      </c>
      <c r="J710" s="16">
        <f>J711</f>
        <v>0</v>
      </c>
    </row>
    <row r="711" spans="1:10" ht="87" customHeight="1" x14ac:dyDescent="0.2">
      <c r="A711" s="35" t="s">
        <v>61</v>
      </c>
      <c r="B711" s="15" t="s">
        <v>190</v>
      </c>
      <c r="C711" s="15"/>
      <c r="D711" s="15"/>
      <c r="E711" s="18">
        <f t="shared" ref="E711:J711" si="109">E712+E713+E714+E717+E715+E716</f>
        <v>5787.1</v>
      </c>
      <c r="F711" s="19">
        <f t="shared" si="109"/>
        <v>5787.1</v>
      </c>
      <c r="G711" s="18">
        <f t="shared" si="109"/>
        <v>0</v>
      </c>
      <c r="H711" s="18">
        <f t="shared" si="109"/>
        <v>5787.1</v>
      </c>
      <c r="I711" s="19">
        <f t="shared" si="109"/>
        <v>5787.1</v>
      </c>
      <c r="J711" s="18">
        <f t="shared" si="109"/>
        <v>0</v>
      </c>
    </row>
    <row r="712" spans="1:10" ht="79.5" customHeight="1" x14ac:dyDescent="0.2">
      <c r="A712" s="15" t="s">
        <v>23</v>
      </c>
      <c r="B712" s="15" t="s">
        <v>190</v>
      </c>
      <c r="C712" s="15" t="s">
        <v>16</v>
      </c>
      <c r="D712" s="15" t="s">
        <v>31</v>
      </c>
      <c r="E712" s="18">
        <f t="shared" ref="E712:E717" si="110">F712+G712</f>
        <v>609.1</v>
      </c>
      <c r="F712" s="61">
        <v>609.1</v>
      </c>
      <c r="G712" s="18"/>
      <c r="H712" s="18">
        <f t="shared" ref="H712:H717" si="111">I712+J712</f>
        <v>609.1</v>
      </c>
      <c r="I712" s="61">
        <v>609.1</v>
      </c>
      <c r="J712" s="18"/>
    </row>
    <row r="713" spans="1:10" ht="101.25" customHeight="1" x14ac:dyDescent="0.2">
      <c r="A713" s="15" t="s">
        <v>21</v>
      </c>
      <c r="B713" s="15" t="s">
        <v>190</v>
      </c>
      <c r="C713" s="15" t="s">
        <v>17</v>
      </c>
      <c r="D713" s="15" t="s">
        <v>28</v>
      </c>
      <c r="E713" s="18">
        <f t="shared" si="110"/>
        <v>1827</v>
      </c>
      <c r="F713" s="61">
        <v>1827</v>
      </c>
      <c r="G713" s="18"/>
      <c r="H713" s="18">
        <f t="shared" si="111"/>
        <v>1827</v>
      </c>
      <c r="I713" s="61">
        <v>1827</v>
      </c>
      <c r="J713" s="18"/>
    </row>
    <row r="714" spans="1:10" ht="98.25" customHeight="1" x14ac:dyDescent="0.2">
      <c r="A714" s="15" t="s">
        <v>21</v>
      </c>
      <c r="B714" s="15" t="s">
        <v>190</v>
      </c>
      <c r="C714" s="15" t="s">
        <v>17</v>
      </c>
      <c r="D714" s="15" t="s">
        <v>27</v>
      </c>
      <c r="E714" s="18">
        <f t="shared" si="110"/>
        <v>3263</v>
      </c>
      <c r="F714" s="18">
        <v>3263</v>
      </c>
      <c r="G714" s="18"/>
      <c r="H714" s="18">
        <f t="shared" si="111"/>
        <v>3263</v>
      </c>
      <c r="I714" s="18">
        <v>3263</v>
      </c>
      <c r="J714" s="18"/>
    </row>
    <row r="715" spans="1:10" ht="109.5" customHeight="1" x14ac:dyDescent="0.2">
      <c r="A715" s="15" t="s">
        <v>21</v>
      </c>
      <c r="B715" s="15" t="s">
        <v>190</v>
      </c>
      <c r="C715" s="15" t="s">
        <v>17</v>
      </c>
      <c r="D715" s="15" t="s">
        <v>569</v>
      </c>
      <c r="E715" s="18">
        <f t="shared" si="110"/>
        <v>37.1</v>
      </c>
      <c r="F715" s="18">
        <v>37.1</v>
      </c>
      <c r="G715" s="18"/>
      <c r="H715" s="18">
        <f t="shared" si="111"/>
        <v>37.1</v>
      </c>
      <c r="I715" s="18">
        <v>37.1</v>
      </c>
      <c r="J715" s="18"/>
    </row>
    <row r="716" spans="1:10" ht="99" customHeight="1" x14ac:dyDescent="0.2">
      <c r="A716" s="15" t="s">
        <v>21</v>
      </c>
      <c r="B716" s="15" t="s">
        <v>190</v>
      </c>
      <c r="C716" s="15" t="s">
        <v>17</v>
      </c>
      <c r="D716" s="15" t="s">
        <v>314</v>
      </c>
      <c r="E716" s="18">
        <f t="shared" si="110"/>
        <v>18.899999999999999</v>
      </c>
      <c r="F716" s="18">
        <v>18.899999999999999</v>
      </c>
      <c r="G716" s="18"/>
      <c r="H716" s="18">
        <f t="shared" si="111"/>
        <v>18.899999999999999</v>
      </c>
      <c r="I716" s="18">
        <v>18.899999999999999</v>
      </c>
      <c r="J716" s="18"/>
    </row>
    <row r="717" spans="1:10" ht="95.25" customHeight="1" x14ac:dyDescent="0.2">
      <c r="A717" s="15" t="s">
        <v>21</v>
      </c>
      <c r="B717" s="15" t="s">
        <v>190</v>
      </c>
      <c r="C717" s="15" t="s">
        <v>17</v>
      </c>
      <c r="D717" s="15" t="s">
        <v>31</v>
      </c>
      <c r="E717" s="18">
        <f t="shared" si="110"/>
        <v>32</v>
      </c>
      <c r="F717" s="61">
        <v>32</v>
      </c>
      <c r="G717" s="18"/>
      <c r="H717" s="18">
        <f t="shared" si="111"/>
        <v>32</v>
      </c>
      <c r="I717" s="61">
        <v>32</v>
      </c>
      <c r="J717" s="18"/>
    </row>
    <row r="718" spans="1:10" s="20" customFormat="1" ht="74.25" customHeight="1" x14ac:dyDescent="0.2">
      <c r="A718" s="11" t="s">
        <v>551</v>
      </c>
      <c r="B718" s="11" t="s">
        <v>552</v>
      </c>
      <c r="C718" s="11"/>
      <c r="D718" s="11"/>
      <c r="E718" s="16">
        <f>SUM(F718:G718)</f>
        <v>283937.8</v>
      </c>
      <c r="F718" s="17">
        <f>F719+F726</f>
        <v>10937.8</v>
      </c>
      <c r="G718" s="17">
        <f>G719+G726+G729</f>
        <v>273000</v>
      </c>
      <c r="H718" s="16">
        <f>SUM(I718:J718)</f>
        <v>142313.1</v>
      </c>
      <c r="I718" s="17">
        <f>I719+I726</f>
        <v>15013.1</v>
      </c>
      <c r="J718" s="17">
        <f>J719+J726+J729</f>
        <v>127300</v>
      </c>
    </row>
    <row r="719" spans="1:10" s="20" customFormat="1" ht="97.5" customHeight="1" x14ac:dyDescent="0.2">
      <c r="A719" s="11" t="s">
        <v>884</v>
      </c>
      <c r="B719" s="11" t="s">
        <v>885</v>
      </c>
      <c r="C719" s="11"/>
      <c r="D719" s="11"/>
      <c r="E719" s="16">
        <f t="shared" ref="E719" si="112">SUM(F719:G719)</f>
        <v>10447.799999999999</v>
      </c>
      <c r="F719" s="16">
        <f>F720+F722+F724</f>
        <v>10447.799999999999</v>
      </c>
      <c r="G719" s="16">
        <f>G720+G722+G724</f>
        <v>0</v>
      </c>
      <c r="H719" s="16">
        <f t="shared" ref="H719" si="113">SUM(I719:J719)</f>
        <v>16923.099999999999</v>
      </c>
      <c r="I719" s="16">
        <f>I720+I722+I724</f>
        <v>14523.1</v>
      </c>
      <c r="J719" s="16">
        <f>J720+J722+J724</f>
        <v>2400</v>
      </c>
    </row>
    <row r="720" spans="1:10" s="20" customFormat="1" ht="144.75" customHeight="1" x14ac:dyDescent="0.2">
      <c r="A720" s="15" t="s">
        <v>622</v>
      </c>
      <c r="B720" s="15" t="s">
        <v>886</v>
      </c>
      <c r="C720" s="15"/>
      <c r="D720" s="11"/>
      <c r="E720" s="18">
        <f t="shared" ref="E720:E725" si="114">F720+G720</f>
        <v>9447.7999999999993</v>
      </c>
      <c r="F720" s="18">
        <f>F721</f>
        <v>9447.7999999999993</v>
      </c>
      <c r="G720" s="16">
        <f>G721</f>
        <v>0</v>
      </c>
      <c r="H720" s="18">
        <f t="shared" ref="H720:H725" si="115">I720+J720</f>
        <v>10856.4</v>
      </c>
      <c r="I720" s="18">
        <f t="shared" ref="I720:J724" si="116">I721</f>
        <v>10856.4</v>
      </c>
      <c r="J720" s="16">
        <f t="shared" si="116"/>
        <v>0</v>
      </c>
    </row>
    <row r="721" spans="1:10" s="20" customFormat="1" ht="63.75" customHeight="1" x14ac:dyDescent="0.2">
      <c r="A721" s="15" t="s">
        <v>23</v>
      </c>
      <c r="B721" s="15" t="s">
        <v>886</v>
      </c>
      <c r="C721" s="15" t="s">
        <v>16</v>
      </c>
      <c r="D721" s="15" t="s">
        <v>553</v>
      </c>
      <c r="E721" s="18">
        <f t="shared" si="114"/>
        <v>9447.7999999999993</v>
      </c>
      <c r="F721" s="61">
        <f>9856.4-408.6</f>
        <v>9447.7999999999993</v>
      </c>
      <c r="G721" s="16"/>
      <c r="H721" s="18">
        <f t="shared" si="115"/>
        <v>10856.4</v>
      </c>
      <c r="I721" s="18">
        <v>10856.4</v>
      </c>
      <c r="J721" s="16"/>
    </row>
    <row r="722" spans="1:10" s="20" customFormat="1" ht="153.75" customHeight="1" x14ac:dyDescent="0.2">
      <c r="A722" s="15" t="s">
        <v>622</v>
      </c>
      <c r="B722" s="15" t="s">
        <v>886</v>
      </c>
      <c r="C722" s="15"/>
      <c r="D722" s="11"/>
      <c r="E722" s="18">
        <f t="shared" si="114"/>
        <v>0</v>
      </c>
      <c r="F722" s="18">
        <f>F723</f>
        <v>0</v>
      </c>
      <c r="G722" s="16">
        <f>G723</f>
        <v>0</v>
      </c>
      <c r="H722" s="18">
        <f t="shared" si="115"/>
        <v>2666.7</v>
      </c>
      <c r="I722" s="18">
        <f t="shared" si="116"/>
        <v>266.7</v>
      </c>
      <c r="J722" s="18">
        <f t="shared" si="116"/>
        <v>2400</v>
      </c>
    </row>
    <row r="723" spans="1:10" s="20" customFormat="1" ht="73.5" customHeight="1" x14ac:dyDescent="0.2">
      <c r="A723" s="15" t="s">
        <v>23</v>
      </c>
      <c r="B723" s="15" t="s">
        <v>886</v>
      </c>
      <c r="C723" s="15" t="s">
        <v>16</v>
      </c>
      <c r="D723" s="15" t="s">
        <v>945</v>
      </c>
      <c r="E723" s="18">
        <f t="shared" si="114"/>
        <v>0</v>
      </c>
      <c r="F723" s="61"/>
      <c r="G723" s="16"/>
      <c r="H723" s="18">
        <f t="shared" si="115"/>
        <v>2666.7</v>
      </c>
      <c r="I723" s="18">
        <v>266.7</v>
      </c>
      <c r="J723" s="18">
        <v>2400</v>
      </c>
    </row>
    <row r="724" spans="1:10" s="20" customFormat="1" ht="63.75" customHeight="1" x14ac:dyDescent="0.2">
      <c r="A724" s="41" t="s">
        <v>953</v>
      </c>
      <c r="B724" s="15" t="s">
        <v>942</v>
      </c>
      <c r="C724" s="15"/>
      <c r="D724" s="11"/>
      <c r="E724" s="18">
        <f t="shared" si="114"/>
        <v>1000</v>
      </c>
      <c r="F724" s="18">
        <f>F725</f>
        <v>1000</v>
      </c>
      <c r="G724" s="18">
        <f>G725</f>
        <v>0</v>
      </c>
      <c r="H724" s="18">
        <f t="shared" si="115"/>
        <v>3400</v>
      </c>
      <c r="I724" s="18">
        <f t="shared" si="116"/>
        <v>3400</v>
      </c>
      <c r="J724" s="18">
        <f t="shared" si="116"/>
        <v>0</v>
      </c>
    </row>
    <row r="725" spans="1:10" s="20" customFormat="1" ht="85.5" customHeight="1" x14ac:dyDescent="0.2">
      <c r="A725" s="15" t="s">
        <v>24</v>
      </c>
      <c r="B725" s="15" t="s">
        <v>942</v>
      </c>
      <c r="C725" s="15" t="s">
        <v>20</v>
      </c>
      <c r="D725" s="15" t="s">
        <v>553</v>
      </c>
      <c r="E725" s="18">
        <f t="shared" si="114"/>
        <v>1000</v>
      </c>
      <c r="F725" s="61">
        <v>1000</v>
      </c>
      <c r="G725" s="16"/>
      <c r="H725" s="18">
        <f t="shared" si="115"/>
        <v>3400</v>
      </c>
      <c r="I725" s="18">
        <f>1400+2000</f>
        <v>3400</v>
      </c>
      <c r="J725" s="16"/>
    </row>
    <row r="726" spans="1:10" s="20" customFormat="1" ht="162" customHeight="1" x14ac:dyDescent="0.2">
      <c r="A726" s="11" t="s">
        <v>867</v>
      </c>
      <c r="B726" s="11" t="s">
        <v>814</v>
      </c>
      <c r="C726" s="11"/>
      <c r="D726" s="11"/>
      <c r="E726" s="16">
        <f t="shared" ref="E726:E728" si="117">F726+G726</f>
        <v>490</v>
      </c>
      <c r="F726" s="17">
        <f t="shared" ref="F726:G727" si="118">F727</f>
        <v>490</v>
      </c>
      <c r="G726" s="17">
        <f t="shared" si="118"/>
        <v>0</v>
      </c>
      <c r="H726" s="16">
        <f t="shared" ref="H726:H728" si="119">I726+J726</f>
        <v>490</v>
      </c>
      <c r="I726" s="17">
        <f t="shared" ref="I726:J727" si="120">I727</f>
        <v>490</v>
      </c>
      <c r="J726" s="17">
        <f t="shared" si="120"/>
        <v>0</v>
      </c>
    </row>
    <row r="727" spans="1:10" ht="46.5" customHeight="1" x14ac:dyDescent="0.2">
      <c r="A727" s="15" t="s">
        <v>174</v>
      </c>
      <c r="B727" s="15" t="s">
        <v>814</v>
      </c>
      <c r="C727" s="15"/>
      <c r="D727" s="15"/>
      <c r="E727" s="18">
        <f t="shared" si="117"/>
        <v>490</v>
      </c>
      <c r="F727" s="19">
        <f t="shared" si="118"/>
        <v>490</v>
      </c>
      <c r="G727" s="19">
        <f t="shared" si="118"/>
        <v>0</v>
      </c>
      <c r="H727" s="18">
        <f t="shared" si="119"/>
        <v>490</v>
      </c>
      <c r="I727" s="19">
        <f t="shared" si="120"/>
        <v>490</v>
      </c>
      <c r="J727" s="19">
        <f t="shared" si="120"/>
        <v>0</v>
      </c>
    </row>
    <row r="728" spans="1:10" ht="67.5" customHeight="1" x14ac:dyDescent="0.2">
      <c r="A728" s="15" t="s">
        <v>23</v>
      </c>
      <c r="B728" s="15" t="s">
        <v>815</v>
      </c>
      <c r="C728" s="15" t="s">
        <v>16</v>
      </c>
      <c r="D728" s="15" t="s">
        <v>553</v>
      </c>
      <c r="E728" s="18">
        <f t="shared" si="117"/>
        <v>490</v>
      </c>
      <c r="F728" s="18">
        <v>490</v>
      </c>
      <c r="G728" s="18"/>
      <c r="H728" s="18">
        <f t="shared" si="119"/>
        <v>490</v>
      </c>
      <c r="I728" s="18">
        <v>490</v>
      </c>
      <c r="J728" s="18"/>
    </row>
    <row r="729" spans="1:10" ht="177" customHeight="1" x14ac:dyDescent="0.2">
      <c r="A729" s="11" t="s">
        <v>910</v>
      </c>
      <c r="B729" s="11" t="s">
        <v>911</v>
      </c>
      <c r="C729" s="11"/>
      <c r="D729" s="11"/>
      <c r="E729" s="16">
        <f t="shared" ref="E729" si="121">F729+G729</f>
        <v>273000</v>
      </c>
      <c r="F729" s="17">
        <f>F730</f>
        <v>0</v>
      </c>
      <c r="G729" s="17">
        <f>G730</f>
        <v>273000</v>
      </c>
      <c r="H729" s="16">
        <f t="shared" ref="H729" si="122">I729+J729</f>
        <v>124900</v>
      </c>
      <c r="I729" s="17">
        <f>I730</f>
        <v>0</v>
      </c>
      <c r="J729" s="17">
        <f>J730</f>
        <v>124900</v>
      </c>
    </row>
    <row r="730" spans="1:10" ht="105" customHeight="1" x14ac:dyDescent="0.2">
      <c r="A730" s="15" t="s">
        <v>920</v>
      </c>
      <c r="B730" s="15" t="s">
        <v>921</v>
      </c>
      <c r="C730" s="15"/>
      <c r="D730" s="15"/>
      <c r="E730" s="18">
        <f>F730+G730</f>
        <v>273000</v>
      </c>
      <c r="F730" s="19">
        <f>F731</f>
        <v>0</v>
      </c>
      <c r="G730" s="18">
        <f>G731</f>
        <v>273000</v>
      </c>
      <c r="H730" s="18">
        <f>I730+J730</f>
        <v>124900</v>
      </c>
      <c r="I730" s="19">
        <f>I731</f>
        <v>0</v>
      </c>
      <c r="J730" s="18">
        <f>J731</f>
        <v>124900</v>
      </c>
    </row>
    <row r="731" spans="1:10" ht="81" customHeight="1" x14ac:dyDescent="0.2">
      <c r="A731" s="15" t="s">
        <v>24</v>
      </c>
      <c r="B731" s="15" t="s">
        <v>921</v>
      </c>
      <c r="C731" s="15" t="s">
        <v>20</v>
      </c>
      <c r="D731" s="15" t="s">
        <v>553</v>
      </c>
      <c r="E731" s="18">
        <f>F731+G731</f>
        <v>273000</v>
      </c>
      <c r="F731" s="19">
        <v>0</v>
      </c>
      <c r="G731" s="18">
        <v>273000</v>
      </c>
      <c r="H731" s="18">
        <f>I731+J731</f>
        <v>124900</v>
      </c>
      <c r="I731" s="19">
        <v>0</v>
      </c>
      <c r="J731" s="18">
        <v>124900</v>
      </c>
    </row>
    <row r="732" spans="1:10" ht="157.15" customHeight="1" x14ac:dyDescent="0.2">
      <c r="A732" s="34" t="s">
        <v>693</v>
      </c>
      <c r="B732" s="11" t="s">
        <v>191</v>
      </c>
      <c r="C732" s="11"/>
      <c r="D732" s="11"/>
      <c r="E732" s="16">
        <f>SUM(F732:G732)</f>
        <v>36674</v>
      </c>
      <c r="F732" s="17">
        <f>F733</f>
        <v>36674</v>
      </c>
      <c r="G732" s="16">
        <f>G733</f>
        <v>0</v>
      </c>
      <c r="H732" s="16">
        <f>SUM(I732:J732)</f>
        <v>37013</v>
      </c>
      <c r="I732" s="17">
        <f>I733</f>
        <v>37013</v>
      </c>
      <c r="J732" s="16">
        <f>J733</f>
        <v>0</v>
      </c>
    </row>
    <row r="733" spans="1:10" ht="67.900000000000006" customHeight="1" x14ac:dyDescent="0.2">
      <c r="A733" s="11" t="s">
        <v>192</v>
      </c>
      <c r="B733" s="11" t="s">
        <v>193</v>
      </c>
      <c r="C733" s="11"/>
      <c r="D733" s="11"/>
      <c r="E733" s="16">
        <f>F733+G733</f>
        <v>36674</v>
      </c>
      <c r="F733" s="17">
        <f>F734</f>
        <v>36674</v>
      </c>
      <c r="G733" s="16">
        <f>G734</f>
        <v>0</v>
      </c>
      <c r="H733" s="16">
        <f>I733+J733</f>
        <v>37013</v>
      </c>
      <c r="I733" s="17">
        <f>I734</f>
        <v>37013</v>
      </c>
      <c r="J733" s="16">
        <f>J734</f>
        <v>0</v>
      </c>
    </row>
    <row r="734" spans="1:10" ht="84.75" customHeight="1" x14ac:dyDescent="0.2">
      <c r="A734" s="36" t="s">
        <v>61</v>
      </c>
      <c r="B734" s="15" t="s">
        <v>194</v>
      </c>
      <c r="C734" s="15"/>
      <c r="D734" s="15"/>
      <c r="E734" s="18">
        <f t="shared" ref="E734:E740" si="123">SUM(F734:G734)</f>
        <v>36674</v>
      </c>
      <c r="F734" s="19">
        <f>F735+F736+F737+F738</f>
        <v>36674</v>
      </c>
      <c r="G734" s="19">
        <f t="shared" ref="G734:J734" si="124">G735+G736+G737+G738</f>
        <v>0</v>
      </c>
      <c r="H734" s="18">
        <f t="shared" ref="H734:H740" si="125">SUM(I734:J734)</f>
        <v>37013</v>
      </c>
      <c r="I734" s="19">
        <f t="shared" si="124"/>
        <v>37013</v>
      </c>
      <c r="J734" s="19">
        <f t="shared" si="124"/>
        <v>0</v>
      </c>
    </row>
    <row r="735" spans="1:10" ht="205.5" customHeight="1" x14ac:dyDescent="0.2">
      <c r="A735" s="36" t="s">
        <v>25</v>
      </c>
      <c r="B735" s="15" t="s">
        <v>194</v>
      </c>
      <c r="C735" s="15" t="s">
        <v>15</v>
      </c>
      <c r="D735" s="15" t="s">
        <v>10</v>
      </c>
      <c r="E735" s="18">
        <f t="shared" si="123"/>
        <v>33784</v>
      </c>
      <c r="F735" s="18">
        <v>33784</v>
      </c>
      <c r="G735" s="18"/>
      <c r="H735" s="18">
        <f t="shared" si="125"/>
        <v>34081</v>
      </c>
      <c r="I735" s="18">
        <f>35135-1054</f>
        <v>34081</v>
      </c>
      <c r="J735" s="18"/>
    </row>
    <row r="736" spans="1:10" ht="71.25" customHeight="1" x14ac:dyDescent="0.2">
      <c r="A736" s="36" t="s">
        <v>23</v>
      </c>
      <c r="B736" s="15" t="s">
        <v>194</v>
      </c>
      <c r="C736" s="15" t="s">
        <v>16</v>
      </c>
      <c r="D736" s="15" t="s">
        <v>10</v>
      </c>
      <c r="E736" s="18">
        <f t="shared" si="123"/>
        <v>2654</v>
      </c>
      <c r="F736" s="18">
        <v>2654</v>
      </c>
      <c r="G736" s="18"/>
      <c r="H736" s="18">
        <f t="shared" si="125"/>
        <v>2696</v>
      </c>
      <c r="I736" s="18">
        <f>2696</f>
        <v>2696</v>
      </c>
      <c r="J736" s="18"/>
    </row>
    <row r="737" spans="1:10" ht="64.5" customHeight="1" x14ac:dyDescent="0.2">
      <c r="A737" s="15" t="s">
        <v>30</v>
      </c>
      <c r="B737" s="15" t="s">
        <v>194</v>
      </c>
      <c r="C737" s="15" t="s">
        <v>19</v>
      </c>
      <c r="D737" s="15" t="s">
        <v>10</v>
      </c>
      <c r="E737" s="18">
        <f t="shared" ref="E737:E738" si="126">SUM(F737:G737)</f>
        <v>25</v>
      </c>
      <c r="F737" s="18">
        <v>25</v>
      </c>
      <c r="G737" s="18"/>
      <c r="H737" s="18">
        <f t="shared" ref="H737:H738" si="127">SUM(I737:J737)</f>
        <v>25</v>
      </c>
      <c r="I737" s="18">
        <v>25</v>
      </c>
      <c r="J737" s="18"/>
    </row>
    <row r="738" spans="1:10" ht="58.5" customHeight="1" x14ac:dyDescent="0.2">
      <c r="A738" s="36" t="s">
        <v>22</v>
      </c>
      <c r="B738" s="15" t="s">
        <v>194</v>
      </c>
      <c r="C738" s="15" t="s">
        <v>18</v>
      </c>
      <c r="D738" s="15" t="s">
        <v>10</v>
      </c>
      <c r="E738" s="18">
        <f t="shared" si="126"/>
        <v>211</v>
      </c>
      <c r="F738" s="18">
        <v>211</v>
      </c>
      <c r="G738" s="18"/>
      <c r="H738" s="18">
        <f t="shared" si="127"/>
        <v>211</v>
      </c>
      <c r="I738" s="18">
        <v>211</v>
      </c>
      <c r="J738" s="18"/>
    </row>
    <row r="739" spans="1:10" ht="155.25" customHeight="1" x14ac:dyDescent="0.2">
      <c r="A739" s="34" t="s">
        <v>674</v>
      </c>
      <c r="B739" s="11" t="s">
        <v>195</v>
      </c>
      <c r="C739" s="11"/>
      <c r="D739" s="11"/>
      <c r="E739" s="16">
        <f t="shared" si="123"/>
        <v>732941.89999999991</v>
      </c>
      <c r="F739" s="17">
        <f>F740+F747+F766+F775</f>
        <v>488736.1</v>
      </c>
      <c r="G739" s="16">
        <f>G740+G747+G766+G775</f>
        <v>244205.8</v>
      </c>
      <c r="H739" s="16">
        <f t="shared" si="125"/>
        <v>524556.1</v>
      </c>
      <c r="I739" s="17">
        <f>I740+I747+I766+I775</f>
        <v>423625.3</v>
      </c>
      <c r="J739" s="16">
        <f>J740+J747+J766+J775</f>
        <v>100930.8</v>
      </c>
    </row>
    <row r="740" spans="1:10" ht="68.45" customHeight="1" x14ac:dyDescent="0.2">
      <c r="A740" s="34" t="s">
        <v>694</v>
      </c>
      <c r="B740" s="11" t="s">
        <v>196</v>
      </c>
      <c r="C740" s="11"/>
      <c r="D740" s="11"/>
      <c r="E740" s="16">
        <f t="shared" si="123"/>
        <v>260070.3</v>
      </c>
      <c r="F740" s="17">
        <f>F741+F744</f>
        <v>260070.3</v>
      </c>
      <c r="G740" s="17">
        <f>G741+G744</f>
        <v>0</v>
      </c>
      <c r="H740" s="16">
        <f t="shared" si="125"/>
        <v>188872.5</v>
      </c>
      <c r="I740" s="17">
        <f>I741+I744</f>
        <v>188872.5</v>
      </c>
      <c r="J740" s="17">
        <f>J741+J744</f>
        <v>0</v>
      </c>
    </row>
    <row r="741" spans="1:10" ht="98.45" customHeight="1" x14ac:dyDescent="0.2">
      <c r="A741" s="11" t="s">
        <v>817</v>
      </c>
      <c r="B741" s="11" t="s">
        <v>197</v>
      </c>
      <c r="C741" s="11"/>
      <c r="D741" s="11"/>
      <c r="E741" s="16">
        <f>F741+G741</f>
        <v>241885</v>
      </c>
      <c r="F741" s="17">
        <f>F742</f>
        <v>241885</v>
      </c>
      <c r="G741" s="16">
        <f>G742</f>
        <v>0</v>
      </c>
      <c r="H741" s="16">
        <f>I741+J741</f>
        <v>170675</v>
      </c>
      <c r="I741" s="17">
        <f>I742</f>
        <v>170675</v>
      </c>
      <c r="J741" s="16">
        <f>J742</f>
        <v>0</v>
      </c>
    </row>
    <row r="742" spans="1:10" ht="43.9" customHeight="1" x14ac:dyDescent="0.2">
      <c r="A742" s="36" t="s">
        <v>198</v>
      </c>
      <c r="B742" s="15" t="s">
        <v>199</v>
      </c>
      <c r="C742" s="15"/>
      <c r="D742" s="15"/>
      <c r="E742" s="18">
        <f>SUM(F742:G742)</f>
        <v>241885</v>
      </c>
      <c r="F742" s="18">
        <f>F743</f>
        <v>241885</v>
      </c>
      <c r="G742" s="18">
        <f>G743</f>
        <v>0</v>
      </c>
      <c r="H742" s="18">
        <f>SUM(I742:J742)</f>
        <v>170675</v>
      </c>
      <c r="I742" s="18">
        <f>I743</f>
        <v>170675</v>
      </c>
      <c r="J742" s="18">
        <f>J743</f>
        <v>0</v>
      </c>
    </row>
    <row r="743" spans="1:10" ht="96" customHeight="1" x14ac:dyDescent="0.2">
      <c r="A743" s="15" t="s">
        <v>21</v>
      </c>
      <c r="B743" s="15" t="s">
        <v>199</v>
      </c>
      <c r="C743" s="15" t="s">
        <v>17</v>
      </c>
      <c r="D743" s="15" t="s">
        <v>2</v>
      </c>
      <c r="E743" s="18">
        <f t="shared" ref="E743:E746" si="128">F743+G743</f>
        <v>241885</v>
      </c>
      <c r="F743" s="18">
        <f>165088+76797</f>
        <v>241885</v>
      </c>
      <c r="G743" s="18"/>
      <c r="H743" s="18">
        <f t="shared" ref="H743:H746" si="129">I743+J743</f>
        <v>170675</v>
      </c>
      <c r="I743" s="18">
        <v>170675</v>
      </c>
      <c r="J743" s="18"/>
    </row>
    <row r="744" spans="1:10" ht="154.5" customHeight="1" x14ac:dyDescent="0.2">
      <c r="A744" s="11" t="s">
        <v>592</v>
      </c>
      <c r="B744" s="11" t="s">
        <v>200</v>
      </c>
      <c r="C744" s="11"/>
      <c r="D744" s="11"/>
      <c r="E744" s="16">
        <f t="shared" si="128"/>
        <v>18185.3</v>
      </c>
      <c r="F744" s="17">
        <f>F745</f>
        <v>18185.3</v>
      </c>
      <c r="G744" s="16">
        <f>G745</f>
        <v>0</v>
      </c>
      <c r="H744" s="16">
        <f t="shared" si="129"/>
        <v>18197.5</v>
      </c>
      <c r="I744" s="17">
        <f>I745</f>
        <v>18197.5</v>
      </c>
      <c r="J744" s="16">
        <f>J745</f>
        <v>0</v>
      </c>
    </row>
    <row r="745" spans="1:10" ht="50.25" customHeight="1" x14ac:dyDescent="0.2">
      <c r="A745" s="41" t="s">
        <v>198</v>
      </c>
      <c r="B745" s="15" t="s">
        <v>201</v>
      </c>
      <c r="C745" s="15"/>
      <c r="D745" s="15"/>
      <c r="E745" s="18">
        <f t="shared" si="128"/>
        <v>18185.3</v>
      </c>
      <c r="F745" s="18">
        <f>F746</f>
        <v>18185.3</v>
      </c>
      <c r="G745" s="18">
        <f>G746</f>
        <v>0</v>
      </c>
      <c r="H745" s="18">
        <f t="shared" si="129"/>
        <v>18197.5</v>
      </c>
      <c r="I745" s="18">
        <f>I746</f>
        <v>18197.5</v>
      </c>
      <c r="J745" s="18">
        <f>J746</f>
        <v>0</v>
      </c>
    </row>
    <row r="746" spans="1:10" ht="73.5" customHeight="1" x14ac:dyDescent="0.2">
      <c r="A746" s="36" t="s">
        <v>23</v>
      </c>
      <c r="B746" s="15" t="s">
        <v>201</v>
      </c>
      <c r="C746" s="15" t="s">
        <v>16</v>
      </c>
      <c r="D746" s="15" t="s">
        <v>2</v>
      </c>
      <c r="E746" s="18">
        <f t="shared" si="128"/>
        <v>18185.3</v>
      </c>
      <c r="F746" s="18">
        <v>18185.3</v>
      </c>
      <c r="G746" s="18"/>
      <c r="H746" s="18">
        <f t="shared" si="129"/>
        <v>18197.5</v>
      </c>
      <c r="I746" s="18">
        <v>18197.5</v>
      </c>
      <c r="J746" s="18"/>
    </row>
    <row r="747" spans="1:10" ht="120" customHeight="1" x14ac:dyDescent="0.2">
      <c r="A747" s="34" t="s">
        <v>695</v>
      </c>
      <c r="B747" s="11" t="s">
        <v>202</v>
      </c>
      <c r="C747" s="11"/>
      <c r="D747" s="11"/>
      <c r="E747" s="16">
        <f>SUM(F747:G747)</f>
        <v>193127.8</v>
      </c>
      <c r="F747" s="16">
        <f>F757+F748+F760+F763</f>
        <v>147122</v>
      </c>
      <c r="G747" s="16">
        <f>G757+G748+G760+G763</f>
        <v>46005.8</v>
      </c>
      <c r="H747" s="16">
        <f>SUM(I747:J747)</f>
        <v>198822.8</v>
      </c>
      <c r="I747" s="16">
        <f>I757+I748+I760+I763</f>
        <v>152817</v>
      </c>
      <c r="J747" s="16">
        <f>J757+J748+J760+J763</f>
        <v>46005.8</v>
      </c>
    </row>
    <row r="748" spans="1:10" ht="193.9" customHeight="1" x14ac:dyDescent="0.2">
      <c r="A748" s="34" t="s">
        <v>630</v>
      </c>
      <c r="B748" s="11" t="s">
        <v>624</v>
      </c>
      <c r="C748" s="15"/>
      <c r="D748" s="11"/>
      <c r="E748" s="16">
        <f t="shared" ref="E748:E762" si="130">F748+G748</f>
        <v>63824.5</v>
      </c>
      <c r="F748" s="16">
        <f>F749+F751+F755+F753</f>
        <v>24245</v>
      </c>
      <c r="G748" s="16">
        <f>G749+G751+G755+G753</f>
        <v>39579.5</v>
      </c>
      <c r="H748" s="16">
        <f t="shared" ref="H748" si="131">I748+J748</f>
        <v>64317.5</v>
      </c>
      <c r="I748" s="16">
        <f>+I749+I751+I755+I753</f>
        <v>24738</v>
      </c>
      <c r="J748" s="16">
        <f>+J749+J751+J755+J753</f>
        <v>39579.5</v>
      </c>
    </row>
    <row r="749" spans="1:10" ht="144.75" customHeight="1" x14ac:dyDescent="0.2">
      <c r="A749" s="36" t="s">
        <v>772</v>
      </c>
      <c r="B749" s="15" t="s">
        <v>625</v>
      </c>
      <c r="C749" s="15"/>
      <c r="D749" s="15"/>
      <c r="E749" s="18">
        <f>F749+G749</f>
        <v>24052.5</v>
      </c>
      <c r="F749" s="19">
        <f t="shared" ref="F749:G751" si="132">F750</f>
        <v>24052.5</v>
      </c>
      <c r="G749" s="19">
        <f t="shared" si="132"/>
        <v>0</v>
      </c>
      <c r="H749" s="18">
        <f>I749+J749</f>
        <v>24545.5</v>
      </c>
      <c r="I749" s="19">
        <f t="shared" ref="I749:J751" si="133">I750</f>
        <v>24545.5</v>
      </c>
      <c r="J749" s="19">
        <f>J750</f>
        <v>0</v>
      </c>
    </row>
    <row r="750" spans="1:10" ht="48" customHeight="1" x14ac:dyDescent="0.2">
      <c r="A750" s="15" t="s">
        <v>22</v>
      </c>
      <c r="B750" s="15" t="s">
        <v>625</v>
      </c>
      <c r="C750" s="15" t="s">
        <v>18</v>
      </c>
      <c r="D750" s="15" t="s">
        <v>7</v>
      </c>
      <c r="E750" s="18">
        <f>F750+G750</f>
        <v>24052.5</v>
      </c>
      <c r="F750" s="61">
        <f>27044.5-2992</f>
        <v>24052.5</v>
      </c>
      <c r="G750" s="77"/>
      <c r="H750" s="61">
        <f t="shared" ref="H750" si="134">I750+J750</f>
        <v>24545.5</v>
      </c>
      <c r="I750" s="61">
        <f>27639.5-3094</f>
        <v>24545.5</v>
      </c>
      <c r="J750" s="78"/>
    </row>
    <row r="751" spans="1:10" ht="231.75" customHeight="1" x14ac:dyDescent="0.2">
      <c r="A751" s="35" t="s">
        <v>440</v>
      </c>
      <c r="B751" s="15" t="s">
        <v>626</v>
      </c>
      <c r="C751" s="15"/>
      <c r="D751" s="11"/>
      <c r="E751" s="18">
        <f t="shared" si="130"/>
        <v>37847</v>
      </c>
      <c r="F751" s="19">
        <f t="shared" si="132"/>
        <v>0</v>
      </c>
      <c r="G751" s="19">
        <f t="shared" si="132"/>
        <v>37847</v>
      </c>
      <c r="H751" s="18">
        <f t="shared" ref="H751:H762" si="135">I751+J751</f>
        <v>37847</v>
      </c>
      <c r="I751" s="19">
        <f t="shared" si="133"/>
        <v>0</v>
      </c>
      <c r="J751" s="19">
        <f t="shared" si="133"/>
        <v>37847</v>
      </c>
    </row>
    <row r="752" spans="1:10" ht="44.25" customHeight="1" x14ac:dyDescent="0.2">
      <c r="A752" s="15" t="s">
        <v>22</v>
      </c>
      <c r="B752" s="15" t="s">
        <v>626</v>
      </c>
      <c r="C752" s="15" t="s">
        <v>18</v>
      </c>
      <c r="D752" s="15" t="s">
        <v>7</v>
      </c>
      <c r="E752" s="18">
        <f>F752+G752</f>
        <v>37847</v>
      </c>
      <c r="F752" s="18"/>
      <c r="G752" s="61">
        <v>37847</v>
      </c>
      <c r="H752" s="61">
        <f t="shared" si="135"/>
        <v>37847</v>
      </c>
      <c r="I752" s="61"/>
      <c r="J752" s="61">
        <v>37847</v>
      </c>
    </row>
    <row r="753" spans="1:10" ht="339.75" customHeight="1" x14ac:dyDescent="0.2">
      <c r="A753" s="35" t="s">
        <v>857</v>
      </c>
      <c r="B753" s="15" t="s">
        <v>873</v>
      </c>
      <c r="C753" s="15"/>
      <c r="D753" s="15"/>
      <c r="E753" s="18">
        <f t="shared" ref="E753:E754" si="136">F753+G753</f>
        <v>1732.5</v>
      </c>
      <c r="F753" s="19">
        <f>F754</f>
        <v>0</v>
      </c>
      <c r="G753" s="19">
        <f>G754</f>
        <v>1732.5</v>
      </c>
      <c r="H753" s="18">
        <f t="shared" ref="H753:H754" si="137">I753+J753</f>
        <v>1732.5</v>
      </c>
      <c r="I753" s="19">
        <f>I754</f>
        <v>0</v>
      </c>
      <c r="J753" s="19">
        <f>J754</f>
        <v>1732.5</v>
      </c>
    </row>
    <row r="754" spans="1:10" ht="44.25" customHeight="1" x14ac:dyDescent="0.2">
      <c r="A754" s="15" t="s">
        <v>22</v>
      </c>
      <c r="B754" s="15" t="s">
        <v>873</v>
      </c>
      <c r="C754" s="15" t="s">
        <v>18</v>
      </c>
      <c r="D754" s="15" t="s">
        <v>7</v>
      </c>
      <c r="E754" s="18">
        <f t="shared" si="136"/>
        <v>1732.5</v>
      </c>
      <c r="F754" s="19"/>
      <c r="G754" s="61">
        <v>1732.5</v>
      </c>
      <c r="H754" s="61">
        <f t="shared" si="137"/>
        <v>1732.5</v>
      </c>
      <c r="I754" s="61"/>
      <c r="J754" s="61">
        <v>1732.5</v>
      </c>
    </row>
    <row r="755" spans="1:10" ht="301.5" customHeight="1" x14ac:dyDescent="0.2">
      <c r="A755" s="35" t="s">
        <v>857</v>
      </c>
      <c r="B755" s="15" t="s">
        <v>858</v>
      </c>
      <c r="C755" s="15"/>
      <c r="D755" s="15"/>
      <c r="E755" s="18">
        <f t="shared" ref="E755:E756" si="138">F755+G755</f>
        <v>192.5</v>
      </c>
      <c r="F755" s="19">
        <f>F756</f>
        <v>192.5</v>
      </c>
      <c r="G755" s="19">
        <f>G756</f>
        <v>0</v>
      </c>
      <c r="H755" s="18">
        <f t="shared" ref="H755:H756" si="139">I755+J755</f>
        <v>192.5</v>
      </c>
      <c r="I755" s="19">
        <f>I756</f>
        <v>192.5</v>
      </c>
      <c r="J755" s="19">
        <f>J756</f>
        <v>0</v>
      </c>
    </row>
    <row r="756" spans="1:10" ht="44.25" customHeight="1" x14ac:dyDescent="0.2">
      <c r="A756" s="15" t="s">
        <v>22</v>
      </c>
      <c r="B756" s="15" t="s">
        <v>858</v>
      </c>
      <c r="C756" s="15" t="s">
        <v>18</v>
      </c>
      <c r="D756" s="15" t="s">
        <v>7</v>
      </c>
      <c r="E756" s="18">
        <f t="shared" si="138"/>
        <v>192.5</v>
      </c>
      <c r="F756" s="61">
        <v>192.5</v>
      </c>
      <c r="G756" s="61"/>
      <c r="H756" s="61">
        <f t="shared" si="139"/>
        <v>192.5</v>
      </c>
      <c r="I756" s="61">
        <v>192.5</v>
      </c>
      <c r="J756" s="61"/>
    </row>
    <row r="757" spans="1:10" ht="133.15" customHeight="1" x14ac:dyDescent="0.2">
      <c r="A757" s="34" t="s">
        <v>981</v>
      </c>
      <c r="B757" s="11" t="s">
        <v>203</v>
      </c>
      <c r="C757" s="11"/>
      <c r="D757" s="11"/>
      <c r="E757" s="16">
        <f t="shared" si="130"/>
        <v>122857</v>
      </c>
      <c r="F757" s="17">
        <f>F758</f>
        <v>122857</v>
      </c>
      <c r="G757" s="16">
        <f>G758</f>
        <v>0</v>
      </c>
      <c r="H757" s="16">
        <f t="shared" si="135"/>
        <v>128059</v>
      </c>
      <c r="I757" s="17">
        <f>I758</f>
        <v>128059</v>
      </c>
      <c r="J757" s="16">
        <f>J758</f>
        <v>0</v>
      </c>
    </row>
    <row r="758" spans="1:10" ht="82.5" customHeight="1" x14ac:dyDescent="0.2">
      <c r="A758" s="36" t="s">
        <v>61</v>
      </c>
      <c r="B758" s="15" t="s">
        <v>204</v>
      </c>
      <c r="C758" s="15"/>
      <c r="D758" s="15"/>
      <c r="E758" s="18">
        <f t="shared" si="130"/>
        <v>122857</v>
      </c>
      <c r="F758" s="18">
        <f>F759</f>
        <v>122857</v>
      </c>
      <c r="G758" s="18">
        <f>G759</f>
        <v>0</v>
      </c>
      <c r="H758" s="18">
        <f t="shared" si="135"/>
        <v>128059</v>
      </c>
      <c r="I758" s="18">
        <f>I759</f>
        <v>128059</v>
      </c>
      <c r="J758" s="18">
        <f>J759</f>
        <v>0</v>
      </c>
    </row>
    <row r="759" spans="1:10" ht="95.25" customHeight="1" x14ac:dyDescent="0.2">
      <c r="A759" s="36" t="s">
        <v>21</v>
      </c>
      <c r="B759" s="15" t="s">
        <v>204</v>
      </c>
      <c r="C759" s="15" t="s">
        <v>17</v>
      </c>
      <c r="D759" s="15" t="s">
        <v>7</v>
      </c>
      <c r="E759" s="18">
        <f t="shared" si="130"/>
        <v>122857</v>
      </c>
      <c r="F759" s="18">
        <v>122857</v>
      </c>
      <c r="G759" s="18"/>
      <c r="H759" s="18">
        <f t="shared" si="135"/>
        <v>128059</v>
      </c>
      <c r="I759" s="18">
        <v>128059</v>
      </c>
      <c r="J759" s="18"/>
    </row>
    <row r="760" spans="1:10" ht="243.6" customHeight="1" x14ac:dyDescent="0.2">
      <c r="A760" s="34" t="s">
        <v>774</v>
      </c>
      <c r="B760" s="11" t="s">
        <v>775</v>
      </c>
      <c r="C760" s="11"/>
      <c r="D760" s="11"/>
      <c r="E760" s="16">
        <f t="shared" si="130"/>
        <v>20</v>
      </c>
      <c r="F760" s="17">
        <f>F761</f>
        <v>20</v>
      </c>
      <c r="G760" s="17">
        <f>G761</f>
        <v>0</v>
      </c>
      <c r="H760" s="16">
        <f t="shared" si="135"/>
        <v>20</v>
      </c>
      <c r="I760" s="17">
        <f>I761</f>
        <v>20</v>
      </c>
      <c r="J760" s="17">
        <f>J761</f>
        <v>0</v>
      </c>
    </row>
    <row r="761" spans="1:10" ht="29.45" customHeight="1" x14ac:dyDescent="0.2">
      <c r="A761" s="36" t="s">
        <v>69</v>
      </c>
      <c r="B761" s="15" t="s">
        <v>776</v>
      </c>
      <c r="C761" s="15"/>
      <c r="D761" s="15"/>
      <c r="E761" s="18">
        <f t="shared" si="130"/>
        <v>20</v>
      </c>
      <c r="F761" s="19">
        <f>F762</f>
        <v>20</v>
      </c>
      <c r="G761" s="19">
        <f>G762</f>
        <v>0</v>
      </c>
      <c r="H761" s="18">
        <f t="shared" si="135"/>
        <v>20</v>
      </c>
      <c r="I761" s="19">
        <f>I762</f>
        <v>20</v>
      </c>
      <c r="J761" s="19">
        <f>J762</f>
        <v>0</v>
      </c>
    </row>
    <row r="762" spans="1:10" ht="79.150000000000006" customHeight="1" x14ac:dyDescent="0.2">
      <c r="A762" s="15" t="s">
        <v>23</v>
      </c>
      <c r="B762" s="15" t="s">
        <v>776</v>
      </c>
      <c r="C762" s="15" t="s">
        <v>16</v>
      </c>
      <c r="D762" s="15" t="s">
        <v>7</v>
      </c>
      <c r="E762" s="18">
        <f t="shared" si="130"/>
        <v>20</v>
      </c>
      <c r="F762" s="18">
        <v>20</v>
      </c>
      <c r="G762" s="18"/>
      <c r="H762" s="18">
        <f t="shared" si="135"/>
        <v>20</v>
      </c>
      <c r="I762" s="18">
        <v>20</v>
      </c>
      <c r="J762" s="18"/>
    </row>
    <row r="763" spans="1:10" ht="117" customHeight="1" x14ac:dyDescent="0.2">
      <c r="A763" s="75" t="s">
        <v>962</v>
      </c>
      <c r="B763" s="11" t="s">
        <v>918</v>
      </c>
      <c r="C763" s="11"/>
      <c r="D763" s="11"/>
      <c r="E763" s="16">
        <f>F763+G763</f>
        <v>6426.3</v>
      </c>
      <c r="F763" s="16">
        <f>F764</f>
        <v>0</v>
      </c>
      <c r="G763" s="16">
        <f>G764</f>
        <v>6426.3</v>
      </c>
      <c r="H763" s="16">
        <f>I763+J763</f>
        <v>6426.3</v>
      </c>
      <c r="I763" s="16">
        <f>I764</f>
        <v>0</v>
      </c>
      <c r="J763" s="16">
        <f>J764</f>
        <v>6426.3</v>
      </c>
    </row>
    <row r="764" spans="1:10" ht="168" customHeight="1" x14ac:dyDescent="0.2">
      <c r="A764" s="15" t="s">
        <v>961</v>
      </c>
      <c r="B764" s="15" t="s">
        <v>919</v>
      </c>
      <c r="C764" s="15"/>
      <c r="D764" s="15"/>
      <c r="E764" s="18">
        <f>F764+G764</f>
        <v>6426.3</v>
      </c>
      <c r="F764" s="18">
        <f>F765</f>
        <v>0</v>
      </c>
      <c r="G764" s="18">
        <f>G765</f>
        <v>6426.3</v>
      </c>
      <c r="H764" s="18">
        <f>I764+J764</f>
        <v>6426.3</v>
      </c>
      <c r="I764" s="18">
        <f>I765</f>
        <v>0</v>
      </c>
      <c r="J764" s="18">
        <f>J765</f>
        <v>6426.3</v>
      </c>
    </row>
    <row r="765" spans="1:10" ht="44.25" customHeight="1" x14ac:dyDescent="0.2">
      <c r="A765" s="15" t="s">
        <v>22</v>
      </c>
      <c r="B765" s="15" t="s">
        <v>919</v>
      </c>
      <c r="C765" s="15" t="s">
        <v>18</v>
      </c>
      <c r="D765" s="15" t="s">
        <v>7</v>
      </c>
      <c r="E765" s="18">
        <f>F765+G765</f>
        <v>6426.3</v>
      </c>
      <c r="F765" s="18">
        <v>0</v>
      </c>
      <c r="G765" s="18">
        <v>6426.3</v>
      </c>
      <c r="H765" s="18">
        <f>I765+J765</f>
        <v>6426.3</v>
      </c>
      <c r="I765" s="18">
        <v>0</v>
      </c>
      <c r="J765" s="18">
        <v>6426.3</v>
      </c>
    </row>
    <row r="766" spans="1:10" ht="106.15" customHeight="1" x14ac:dyDescent="0.2">
      <c r="A766" s="34" t="s">
        <v>205</v>
      </c>
      <c r="B766" s="11" t="s">
        <v>206</v>
      </c>
      <c r="C766" s="11"/>
      <c r="D766" s="11"/>
      <c r="E766" s="16">
        <f>SUM(F766:G766)</f>
        <v>236617.8</v>
      </c>
      <c r="F766" s="16">
        <f>F767+F772</f>
        <v>38417.800000000003</v>
      </c>
      <c r="G766" s="16">
        <f>G767+G772</f>
        <v>198200</v>
      </c>
      <c r="H766" s="16">
        <f>SUM(I766:J766)</f>
        <v>93342.8</v>
      </c>
      <c r="I766" s="16">
        <f>I767+I772</f>
        <v>38417.800000000003</v>
      </c>
      <c r="J766" s="16">
        <f>J767+J772</f>
        <v>54925</v>
      </c>
    </row>
    <row r="767" spans="1:10" ht="96" customHeight="1" x14ac:dyDescent="0.2">
      <c r="A767" s="34" t="s">
        <v>207</v>
      </c>
      <c r="B767" s="11" t="s">
        <v>234</v>
      </c>
      <c r="C767" s="11"/>
      <c r="D767" s="11"/>
      <c r="E767" s="16">
        <f>F767+G767</f>
        <v>38417.800000000003</v>
      </c>
      <c r="F767" s="16">
        <f>F768+F770</f>
        <v>38417.800000000003</v>
      </c>
      <c r="G767" s="16">
        <f>G768+G770</f>
        <v>0</v>
      </c>
      <c r="H767" s="16">
        <f t="shared" ref="H767" si="140">H768+H770</f>
        <v>38417.800000000003</v>
      </c>
      <c r="I767" s="16">
        <f>I768+I770</f>
        <v>38417.800000000003</v>
      </c>
      <c r="J767" s="16">
        <f>J768+J770</f>
        <v>0</v>
      </c>
    </row>
    <row r="768" spans="1:10" ht="53.25" customHeight="1" x14ac:dyDescent="0.2">
      <c r="A768" s="36" t="s">
        <v>594</v>
      </c>
      <c r="B768" s="15" t="s">
        <v>595</v>
      </c>
      <c r="C768" s="15"/>
      <c r="D768" s="15"/>
      <c r="E768" s="18">
        <f t="shared" ref="E768:E773" si="141">F768+G768</f>
        <v>15000</v>
      </c>
      <c r="F768" s="18">
        <f>F769</f>
        <v>15000</v>
      </c>
      <c r="G768" s="18">
        <f>G769</f>
        <v>0</v>
      </c>
      <c r="H768" s="18">
        <f t="shared" ref="H768:H773" si="142">I768+J768</f>
        <v>15000</v>
      </c>
      <c r="I768" s="18">
        <f>I769</f>
        <v>15000</v>
      </c>
      <c r="J768" s="18">
        <f>J769</f>
        <v>0</v>
      </c>
    </row>
    <row r="769" spans="1:10" ht="69" customHeight="1" x14ac:dyDescent="0.2">
      <c r="A769" s="36" t="s">
        <v>23</v>
      </c>
      <c r="B769" s="15" t="s">
        <v>595</v>
      </c>
      <c r="C769" s="15" t="s">
        <v>16</v>
      </c>
      <c r="D769" s="15" t="s">
        <v>2</v>
      </c>
      <c r="E769" s="18">
        <f t="shared" si="141"/>
        <v>15000</v>
      </c>
      <c r="F769" s="18">
        <v>15000</v>
      </c>
      <c r="G769" s="18"/>
      <c r="H769" s="18">
        <f t="shared" si="142"/>
        <v>15000</v>
      </c>
      <c r="I769" s="18">
        <v>15000</v>
      </c>
      <c r="J769" s="18"/>
    </row>
    <row r="770" spans="1:10" ht="50.25" customHeight="1" x14ac:dyDescent="0.2">
      <c r="A770" s="36" t="s">
        <v>209</v>
      </c>
      <c r="B770" s="15" t="s">
        <v>208</v>
      </c>
      <c r="C770" s="15"/>
      <c r="D770" s="15"/>
      <c r="E770" s="18">
        <f t="shared" si="141"/>
        <v>23417.8</v>
      </c>
      <c r="F770" s="18">
        <f>F771</f>
        <v>23417.8</v>
      </c>
      <c r="G770" s="18">
        <f>G771</f>
        <v>0</v>
      </c>
      <c r="H770" s="18">
        <f t="shared" si="142"/>
        <v>23417.8</v>
      </c>
      <c r="I770" s="18">
        <f>I771</f>
        <v>23417.8</v>
      </c>
      <c r="J770" s="18">
        <f>J771</f>
        <v>0</v>
      </c>
    </row>
    <row r="771" spans="1:10" ht="70.5" customHeight="1" x14ac:dyDescent="0.2">
      <c r="A771" s="36" t="s">
        <v>23</v>
      </c>
      <c r="B771" s="15" t="s">
        <v>208</v>
      </c>
      <c r="C771" s="15" t="s">
        <v>16</v>
      </c>
      <c r="D771" s="15" t="s">
        <v>2</v>
      </c>
      <c r="E771" s="18">
        <f t="shared" si="141"/>
        <v>23417.8</v>
      </c>
      <c r="F771" s="61">
        <v>23417.8</v>
      </c>
      <c r="G771" s="18"/>
      <c r="H771" s="18">
        <f t="shared" si="142"/>
        <v>23417.8</v>
      </c>
      <c r="I771" s="61">
        <v>23417.8</v>
      </c>
      <c r="J771" s="18"/>
    </row>
    <row r="772" spans="1:10" ht="70.5" customHeight="1" x14ac:dyDescent="0.2">
      <c r="A772" s="37" t="s">
        <v>764</v>
      </c>
      <c r="B772" s="11" t="s">
        <v>765</v>
      </c>
      <c r="C772" s="11"/>
      <c r="D772" s="15"/>
      <c r="E772" s="16">
        <f t="shared" si="141"/>
        <v>198200</v>
      </c>
      <c r="F772" s="16">
        <f>F773</f>
        <v>0</v>
      </c>
      <c r="G772" s="16">
        <f>G773</f>
        <v>198200</v>
      </c>
      <c r="H772" s="16">
        <f t="shared" si="142"/>
        <v>54925</v>
      </c>
      <c r="I772" s="16">
        <f>I773</f>
        <v>0</v>
      </c>
      <c r="J772" s="16">
        <f>J773</f>
        <v>54925</v>
      </c>
    </row>
    <row r="773" spans="1:10" ht="80.25" customHeight="1" x14ac:dyDescent="0.2">
      <c r="A773" s="15" t="s">
        <v>780</v>
      </c>
      <c r="B773" s="15" t="s">
        <v>781</v>
      </c>
      <c r="C773" s="15"/>
      <c r="D773" s="15"/>
      <c r="E773" s="18">
        <f t="shared" si="141"/>
        <v>198200</v>
      </c>
      <c r="F773" s="18">
        <f>F774</f>
        <v>0</v>
      </c>
      <c r="G773" s="18">
        <f>G774</f>
        <v>198200</v>
      </c>
      <c r="H773" s="18">
        <f t="shared" si="142"/>
        <v>54925</v>
      </c>
      <c r="I773" s="18">
        <f>I774</f>
        <v>0</v>
      </c>
      <c r="J773" s="18">
        <f>J774</f>
        <v>54925</v>
      </c>
    </row>
    <row r="774" spans="1:10" ht="70.5" customHeight="1" x14ac:dyDescent="0.2">
      <c r="A774" s="41" t="s">
        <v>23</v>
      </c>
      <c r="B774" s="15" t="s">
        <v>781</v>
      </c>
      <c r="C774" s="15" t="s">
        <v>16</v>
      </c>
      <c r="D774" s="15" t="s">
        <v>2</v>
      </c>
      <c r="E774" s="18">
        <f>F774+G774</f>
        <v>198200</v>
      </c>
      <c r="F774" s="16"/>
      <c r="G774" s="18">
        <v>198200</v>
      </c>
      <c r="H774" s="18">
        <f>I774+J774</f>
        <v>54925</v>
      </c>
      <c r="I774" s="16"/>
      <c r="J774" s="18">
        <v>54925</v>
      </c>
    </row>
    <row r="775" spans="1:10" ht="193.9" customHeight="1" x14ac:dyDescent="0.2">
      <c r="A775" s="34" t="s">
        <v>696</v>
      </c>
      <c r="B775" s="11" t="s">
        <v>210</v>
      </c>
      <c r="C775" s="11"/>
      <c r="D775" s="11"/>
      <c r="E775" s="16">
        <f>SUM(F775:G775)</f>
        <v>43126</v>
      </c>
      <c r="F775" s="17">
        <f>F777</f>
        <v>43126</v>
      </c>
      <c r="G775" s="16">
        <f>G777</f>
        <v>0</v>
      </c>
      <c r="H775" s="16">
        <f>SUM(I775:J775)</f>
        <v>43518</v>
      </c>
      <c r="I775" s="17">
        <f>I777</f>
        <v>43518</v>
      </c>
      <c r="J775" s="16">
        <f>J777</f>
        <v>0</v>
      </c>
    </row>
    <row r="776" spans="1:10" ht="69.599999999999994" customHeight="1" x14ac:dyDescent="0.2">
      <c r="A776" s="37" t="s">
        <v>211</v>
      </c>
      <c r="B776" s="11" t="s">
        <v>212</v>
      </c>
      <c r="C776" s="11"/>
      <c r="D776" s="11"/>
      <c r="E776" s="16">
        <f>SUM(F776:G776)</f>
        <v>43126</v>
      </c>
      <c r="F776" s="17">
        <f>F777</f>
        <v>43126</v>
      </c>
      <c r="G776" s="16">
        <f>G777</f>
        <v>0</v>
      </c>
      <c r="H776" s="16">
        <f>SUM(I776:J776)</f>
        <v>43518</v>
      </c>
      <c r="I776" s="17">
        <f>I777</f>
        <v>43518</v>
      </c>
      <c r="J776" s="16">
        <f>J777</f>
        <v>0</v>
      </c>
    </row>
    <row r="777" spans="1:10" ht="85.5" customHeight="1" x14ac:dyDescent="0.2">
      <c r="A777" s="36" t="s">
        <v>61</v>
      </c>
      <c r="B777" s="15" t="s">
        <v>213</v>
      </c>
      <c r="C777" s="15"/>
      <c r="D777" s="15"/>
      <c r="E777" s="18">
        <f>SUM(F777:G777)</f>
        <v>43126</v>
      </c>
      <c r="F777" s="19">
        <f>F778+F779+F780</f>
        <v>43126</v>
      </c>
      <c r="G777" s="18">
        <f>G778+G779+G780</f>
        <v>0</v>
      </c>
      <c r="H777" s="18">
        <f>SUM(I777:J777)</f>
        <v>43518</v>
      </c>
      <c r="I777" s="19">
        <f>I778+I779+I780</f>
        <v>43518</v>
      </c>
      <c r="J777" s="18">
        <f>J778+J779+J780</f>
        <v>0</v>
      </c>
    </row>
    <row r="778" spans="1:10" ht="206.25" customHeight="1" x14ac:dyDescent="0.2">
      <c r="A778" s="36" t="s">
        <v>25</v>
      </c>
      <c r="B778" s="15" t="s">
        <v>213</v>
      </c>
      <c r="C778" s="15" t="s">
        <v>15</v>
      </c>
      <c r="D778" s="15" t="s">
        <v>3</v>
      </c>
      <c r="E778" s="18">
        <f t="shared" ref="E778:E780" si="143">F778+G778</f>
        <v>40963</v>
      </c>
      <c r="F778" s="18">
        <v>40963</v>
      </c>
      <c r="G778" s="18"/>
      <c r="H778" s="18">
        <f t="shared" ref="H778:H780" si="144">I778+J778</f>
        <v>41321</v>
      </c>
      <c r="I778" s="18">
        <v>41321</v>
      </c>
      <c r="J778" s="23"/>
    </row>
    <row r="779" spans="1:10" ht="72" customHeight="1" x14ac:dyDescent="0.2">
      <c r="A779" s="36" t="s">
        <v>23</v>
      </c>
      <c r="B779" s="15" t="s">
        <v>213</v>
      </c>
      <c r="C779" s="15" t="s">
        <v>16</v>
      </c>
      <c r="D779" s="15" t="s">
        <v>3</v>
      </c>
      <c r="E779" s="18">
        <f t="shared" si="143"/>
        <v>2091</v>
      </c>
      <c r="F779" s="18">
        <v>2091</v>
      </c>
      <c r="G779" s="18"/>
      <c r="H779" s="18">
        <f t="shared" si="144"/>
        <v>2125</v>
      </c>
      <c r="I779" s="18">
        <v>2125</v>
      </c>
      <c r="J779" s="23"/>
    </row>
    <row r="780" spans="1:10" ht="50.25" customHeight="1" x14ac:dyDescent="0.2">
      <c r="A780" s="36" t="s">
        <v>22</v>
      </c>
      <c r="B780" s="15" t="s">
        <v>213</v>
      </c>
      <c r="C780" s="15" t="s">
        <v>18</v>
      </c>
      <c r="D780" s="15" t="s">
        <v>3</v>
      </c>
      <c r="E780" s="18">
        <f t="shared" si="143"/>
        <v>72</v>
      </c>
      <c r="F780" s="18">
        <v>72</v>
      </c>
      <c r="G780" s="18"/>
      <c r="H780" s="18">
        <f t="shared" si="144"/>
        <v>72</v>
      </c>
      <c r="I780" s="18">
        <v>72</v>
      </c>
      <c r="J780" s="23"/>
    </row>
    <row r="781" spans="1:10" ht="157.9" customHeight="1" x14ac:dyDescent="0.2">
      <c r="A781" s="34" t="s">
        <v>877</v>
      </c>
      <c r="B781" s="11" t="s">
        <v>342</v>
      </c>
      <c r="C781" s="15"/>
      <c r="D781" s="15"/>
      <c r="E781" s="16">
        <f t="shared" ref="E781:E825" si="145">F781+G781</f>
        <v>67277.700000000012</v>
      </c>
      <c r="F781" s="17">
        <f>F782+F802</f>
        <v>54566.700000000004</v>
      </c>
      <c r="G781" s="17">
        <f>G782+G802</f>
        <v>12711</v>
      </c>
      <c r="H781" s="16">
        <f t="shared" ref="H781:H784" si="146">I781+J781</f>
        <v>68941</v>
      </c>
      <c r="I781" s="17">
        <f>I782+I802</f>
        <v>55119.700000000004</v>
      </c>
      <c r="J781" s="17">
        <f>J782+J802</f>
        <v>13821.3</v>
      </c>
    </row>
    <row r="782" spans="1:10" ht="86.25" customHeight="1" x14ac:dyDescent="0.2">
      <c r="A782" s="34" t="s">
        <v>343</v>
      </c>
      <c r="B782" s="11" t="s">
        <v>344</v>
      </c>
      <c r="C782" s="15"/>
      <c r="D782" s="15"/>
      <c r="E782" s="16">
        <f t="shared" si="145"/>
        <v>51421.3</v>
      </c>
      <c r="F782" s="16">
        <f>F783+F787+F790+F793+F797</f>
        <v>51421.3</v>
      </c>
      <c r="G782" s="16">
        <f>G783+G787+G790+G793+G797</f>
        <v>0</v>
      </c>
      <c r="H782" s="16">
        <f t="shared" si="146"/>
        <v>52265.9</v>
      </c>
      <c r="I782" s="16">
        <f>I783+I787+I790+I793+I797</f>
        <v>52265.9</v>
      </c>
      <c r="J782" s="16">
        <f>J783+J787+J790+J793+J797</f>
        <v>0</v>
      </c>
    </row>
    <row r="783" spans="1:10" ht="321.60000000000002" customHeight="1" x14ac:dyDescent="0.2">
      <c r="A783" s="34" t="s">
        <v>964</v>
      </c>
      <c r="B783" s="11" t="s">
        <v>345</v>
      </c>
      <c r="C783" s="15"/>
      <c r="D783" s="15"/>
      <c r="E783" s="16">
        <f t="shared" si="145"/>
        <v>5530</v>
      </c>
      <c r="F783" s="17">
        <f>F784</f>
        <v>5530</v>
      </c>
      <c r="G783" s="16">
        <f>G784</f>
        <v>0</v>
      </c>
      <c r="H783" s="16">
        <f t="shared" si="146"/>
        <v>5030</v>
      </c>
      <c r="I783" s="17">
        <f>I784</f>
        <v>5030</v>
      </c>
      <c r="J783" s="16">
        <f>J784</f>
        <v>0</v>
      </c>
    </row>
    <row r="784" spans="1:10" ht="54.75" customHeight="1" x14ac:dyDescent="0.2">
      <c r="A784" s="15" t="s">
        <v>334</v>
      </c>
      <c r="B784" s="15" t="s">
        <v>346</v>
      </c>
      <c r="C784" s="15"/>
      <c r="D784" s="15"/>
      <c r="E784" s="18">
        <f t="shared" si="145"/>
        <v>5530</v>
      </c>
      <c r="F784" s="19">
        <f>F785+F786</f>
        <v>5530</v>
      </c>
      <c r="G784" s="19">
        <f>G785+G786</f>
        <v>0</v>
      </c>
      <c r="H784" s="18">
        <f t="shared" si="146"/>
        <v>5030</v>
      </c>
      <c r="I784" s="19">
        <f>I785+I786</f>
        <v>5030</v>
      </c>
      <c r="J784" s="19">
        <f>J785+J786</f>
        <v>0</v>
      </c>
    </row>
    <row r="785" spans="1:10" ht="64.5" customHeight="1" x14ac:dyDescent="0.2">
      <c r="A785" s="15" t="s">
        <v>23</v>
      </c>
      <c r="B785" s="15" t="s">
        <v>346</v>
      </c>
      <c r="C785" s="15" t="s">
        <v>16</v>
      </c>
      <c r="D785" s="15" t="s">
        <v>3</v>
      </c>
      <c r="E785" s="18">
        <f>F785+G785</f>
        <v>30</v>
      </c>
      <c r="F785" s="19">
        <v>30</v>
      </c>
      <c r="G785" s="18"/>
      <c r="H785" s="18">
        <f>I785+J785</f>
        <v>30</v>
      </c>
      <c r="I785" s="19">
        <v>30</v>
      </c>
      <c r="J785" s="18"/>
    </row>
    <row r="786" spans="1:10" ht="69" customHeight="1" x14ac:dyDescent="0.2">
      <c r="A786" s="15" t="s">
        <v>23</v>
      </c>
      <c r="B786" s="15" t="s">
        <v>346</v>
      </c>
      <c r="C786" s="15" t="s">
        <v>16</v>
      </c>
      <c r="D786" s="15" t="s">
        <v>5</v>
      </c>
      <c r="E786" s="18">
        <f>F786+G786</f>
        <v>5500</v>
      </c>
      <c r="F786" s="18">
        <v>5500</v>
      </c>
      <c r="G786" s="18"/>
      <c r="H786" s="18">
        <f>I786+J786</f>
        <v>5000</v>
      </c>
      <c r="I786" s="18">
        <v>5000</v>
      </c>
      <c r="J786" s="18"/>
    </row>
    <row r="787" spans="1:10" ht="304.89999999999998" customHeight="1" x14ac:dyDescent="0.2">
      <c r="A787" s="34" t="s">
        <v>347</v>
      </c>
      <c r="B787" s="11" t="s">
        <v>348</v>
      </c>
      <c r="C787" s="15"/>
      <c r="D787" s="15"/>
      <c r="E787" s="16">
        <f t="shared" si="145"/>
        <v>489</v>
      </c>
      <c r="F787" s="17">
        <f>F788</f>
        <v>489</v>
      </c>
      <c r="G787" s="16">
        <f>G788</f>
        <v>0</v>
      </c>
      <c r="H787" s="16">
        <f t="shared" ref="H787:H796" si="147">I787+J787</f>
        <v>492</v>
      </c>
      <c r="I787" s="17">
        <f>I788</f>
        <v>492</v>
      </c>
      <c r="J787" s="16">
        <f>J788</f>
        <v>0</v>
      </c>
    </row>
    <row r="788" spans="1:10" ht="54.75" customHeight="1" x14ac:dyDescent="0.2">
      <c r="A788" s="15" t="s">
        <v>334</v>
      </c>
      <c r="B788" s="15" t="s">
        <v>349</v>
      </c>
      <c r="C788" s="15"/>
      <c r="D788" s="15"/>
      <c r="E788" s="18">
        <f t="shared" si="145"/>
        <v>489</v>
      </c>
      <c r="F788" s="19">
        <f>F789</f>
        <v>489</v>
      </c>
      <c r="G788" s="18">
        <f>G789</f>
        <v>0</v>
      </c>
      <c r="H788" s="18">
        <f t="shared" si="147"/>
        <v>492</v>
      </c>
      <c r="I788" s="19">
        <f>I789</f>
        <v>492</v>
      </c>
      <c r="J788" s="18">
        <f>J789</f>
        <v>0</v>
      </c>
    </row>
    <row r="789" spans="1:10" ht="63" customHeight="1" x14ac:dyDescent="0.2">
      <c r="A789" s="15" t="s">
        <v>23</v>
      </c>
      <c r="B789" s="15" t="s">
        <v>349</v>
      </c>
      <c r="C789" s="15" t="s">
        <v>16</v>
      </c>
      <c r="D789" s="15" t="s">
        <v>3</v>
      </c>
      <c r="E789" s="18">
        <f t="shared" si="145"/>
        <v>489</v>
      </c>
      <c r="F789" s="19">
        <v>489</v>
      </c>
      <c r="G789" s="18"/>
      <c r="H789" s="18">
        <f t="shared" si="147"/>
        <v>492</v>
      </c>
      <c r="I789" s="19">
        <v>492</v>
      </c>
      <c r="J789" s="18"/>
    </row>
    <row r="790" spans="1:10" ht="171.75" customHeight="1" x14ac:dyDescent="0.2">
      <c r="A790" s="34" t="s">
        <v>350</v>
      </c>
      <c r="B790" s="11" t="s">
        <v>351</v>
      </c>
      <c r="C790" s="15"/>
      <c r="D790" s="15"/>
      <c r="E790" s="16">
        <f t="shared" si="145"/>
        <v>42176</v>
      </c>
      <c r="F790" s="17">
        <f>F791</f>
        <v>42176</v>
      </c>
      <c r="G790" s="16">
        <f>G791</f>
        <v>0</v>
      </c>
      <c r="H790" s="16">
        <f t="shared" si="147"/>
        <v>42509</v>
      </c>
      <c r="I790" s="17">
        <f>I791</f>
        <v>42509</v>
      </c>
      <c r="J790" s="16">
        <f>J791</f>
        <v>0</v>
      </c>
    </row>
    <row r="791" spans="1:10" ht="82.5" customHeight="1" x14ac:dyDescent="0.2">
      <c r="A791" s="36" t="s">
        <v>55</v>
      </c>
      <c r="B791" s="15" t="s">
        <v>352</v>
      </c>
      <c r="C791" s="15"/>
      <c r="D791" s="15"/>
      <c r="E791" s="18">
        <f t="shared" si="145"/>
        <v>42176</v>
      </c>
      <c r="F791" s="19">
        <f>F792</f>
        <v>42176</v>
      </c>
      <c r="G791" s="18">
        <f>G792</f>
        <v>0</v>
      </c>
      <c r="H791" s="18">
        <f t="shared" si="147"/>
        <v>42509</v>
      </c>
      <c r="I791" s="19">
        <f>I792</f>
        <v>42509</v>
      </c>
      <c r="J791" s="18">
        <f>J792</f>
        <v>0</v>
      </c>
    </row>
    <row r="792" spans="1:10" ht="96.75" customHeight="1" x14ac:dyDescent="0.2">
      <c r="A792" s="15" t="s">
        <v>21</v>
      </c>
      <c r="B792" s="15" t="s">
        <v>352</v>
      </c>
      <c r="C792" s="15" t="s">
        <v>17</v>
      </c>
      <c r="D792" s="15" t="s">
        <v>3</v>
      </c>
      <c r="E792" s="18">
        <f t="shared" si="145"/>
        <v>42176</v>
      </c>
      <c r="F792" s="19">
        <f>42176</f>
        <v>42176</v>
      </c>
      <c r="G792" s="18"/>
      <c r="H792" s="18">
        <f t="shared" si="147"/>
        <v>42509</v>
      </c>
      <c r="I792" s="19">
        <f>42509</f>
        <v>42509</v>
      </c>
      <c r="J792" s="18"/>
    </row>
    <row r="793" spans="1:10" ht="275.45" customHeight="1" x14ac:dyDescent="0.2">
      <c r="A793" s="34" t="s">
        <v>353</v>
      </c>
      <c r="B793" s="11" t="s">
        <v>354</v>
      </c>
      <c r="C793" s="15"/>
      <c r="D793" s="15"/>
      <c r="E793" s="16">
        <f t="shared" si="145"/>
        <v>780</v>
      </c>
      <c r="F793" s="17">
        <f>F794</f>
        <v>780</v>
      </c>
      <c r="G793" s="16">
        <f>G794</f>
        <v>0</v>
      </c>
      <c r="H793" s="16">
        <f t="shared" si="147"/>
        <v>850</v>
      </c>
      <c r="I793" s="17">
        <f>I794</f>
        <v>850</v>
      </c>
      <c r="J793" s="16">
        <f>J794</f>
        <v>0</v>
      </c>
    </row>
    <row r="794" spans="1:10" ht="54.75" customHeight="1" x14ac:dyDescent="0.2">
      <c r="A794" s="15" t="s">
        <v>334</v>
      </c>
      <c r="B794" s="15" t="s">
        <v>355</v>
      </c>
      <c r="C794" s="15"/>
      <c r="D794" s="15"/>
      <c r="E794" s="18">
        <f t="shared" si="145"/>
        <v>780</v>
      </c>
      <c r="F794" s="19">
        <f>F795+F796</f>
        <v>780</v>
      </c>
      <c r="G794" s="19">
        <f>G795+G796</f>
        <v>0</v>
      </c>
      <c r="H794" s="18">
        <f t="shared" si="147"/>
        <v>850</v>
      </c>
      <c r="I794" s="19">
        <f>I795+I796</f>
        <v>850</v>
      </c>
      <c r="J794" s="19">
        <f>J795+J796</f>
        <v>0</v>
      </c>
    </row>
    <row r="795" spans="1:10" ht="69.75" customHeight="1" x14ac:dyDescent="0.2">
      <c r="A795" s="15" t="s">
        <v>23</v>
      </c>
      <c r="B795" s="15" t="s">
        <v>355</v>
      </c>
      <c r="C795" s="15" t="s">
        <v>16</v>
      </c>
      <c r="D795" s="15" t="s">
        <v>3</v>
      </c>
      <c r="E795" s="18">
        <f t="shared" si="145"/>
        <v>430</v>
      </c>
      <c r="F795" s="19">
        <v>430</v>
      </c>
      <c r="G795" s="18"/>
      <c r="H795" s="18">
        <f t="shared" si="147"/>
        <v>450</v>
      </c>
      <c r="I795" s="19">
        <v>450</v>
      </c>
      <c r="J795" s="18"/>
    </row>
    <row r="796" spans="1:10" ht="41.25" customHeight="1" x14ac:dyDescent="0.2">
      <c r="A796" s="15" t="s">
        <v>22</v>
      </c>
      <c r="B796" s="15" t="s">
        <v>355</v>
      </c>
      <c r="C796" s="15" t="s">
        <v>18</v>
      </c>
      <c r="D796" s="15" t="s">
        <v>3</v>
      </c>
      <c r="E796" s="18">
        <f t="shared" si="145"/>
        <v>350</v>
      </c>
      <c r="F796" s="19">
        <v>350</v>
      </c>
      <c r="G796" s="18"/>
      <c r="H796" s="18">
        <f t="shared" si="147"/>
        <v>400</v>
      </c>
      <c r="I796" s="19">
        <v>400</v>
      </c>
      <c r="J796" s="18"/>
    </row>
    <row r="797" spans="1:10" s="20" customFormat="1" ht="88.5" customHeight="1" x14ac:dyDescent="0.2">
      <c r="A797" s="37" t="s">
        <v>547</v>
      </c>
      <c r="B797" s="11" t="s">
        <v>548</v>
      </c>
      <c r="C797" s="11"/>
      <c r="D797" s="11"/>
      <c r="E797" s="16">
        <f>F797+G797</f>
        <v>2446.3000000000002</v>
      </c>
      <c r="F797" s="16">
        <f>F798</f>
        <v>2446.3000000000002</v>
      </c>
      <c r="G797" s="16">
        <f>G798</f>
        <v>0</v>
      </c>
      <c r="H797" s="16">
        <f>I797+J797</f>
        <v>3384.9</v>
      </c>
      <c r="I797" s="16">
        <f>I798</f>
        <v>3384.9</v>
      </c>
      <c r="J797" s="16">
        <f>J798</f>
        <v>0</v>
      </c>
    </row>
    <row r="798" spans="1:10" s="20" customFormat="1" ht="54" customHeight="1" x14ac:dyDescent="0.2">
      <c r="A798" s="41" t="s">
        <v>565</v>
      </c>
      <c r="B798" s="15" t="s">
        <v>566</v>
      </c>
      <c r="C798" s="11"/>
      <c r="D798" s="11"/>
      <c r="E798" s="18">
        <f>F798+G798</f>
        <v>2446.3000000000002</v>
      </c>
      <c r="F798" s="18">
        <f>F799+F800+F801</f>
        <v>2446.3000000000002</v>
      </c>
      <c r="G798" s="18">
        <f>G799+G800+G801</f>
        <v>0</v>
      </c>
      <c r="H798" s="18">
        <f>I798+J798</f>
        <v>3384.9</v>
      </c>
      <c r="I798" s="18">
        <f>I799+I800+I801</f>
        <v>3384.9</v>
      </c>
      <c r="J798" s="18">
        <f>J799+J800+J801</f>
        <v>0</v>
      </c>
    </row>
    <row r="799" spans="1:10" s="20" customFormat="1" ht="75" customHeight="1" x14ac:dyDescent="0.2">
      <c r="A799" s="15" t="s">
        <v>23</v>
      </c>
      <c r="B799" s="15" t="s">
        <v>566</v>
      </c>
      <c r="C799" s="15" t="s">
        <v>16</v>
      </c>
      <c r="D799" s="15" t="s">
        <v>3</v>
      </c>
      <c r="E799" s="18">
        <f>F799+G799</f>
        <v>1500</v>
      </c>
      <c r="F799" s="19">
        <v>1500</v>
      </c>
      <c r="G799" s="18"/>
      <c r="H799" s="18">
        <f>I799+J799</f>
        <v>1500</v>
      </c>
      <c r="I799" s="19">
        <v>1500</v>
      </c>
      <c r="J799" s="18"/>
    </row>
    <row r="800" spans="1:10" s="20" customFormat="1" ht="75" customHeight="1" x14ac:dyDescent="0.2">
      <c r="A800" s="15" t="s">
        <v>23</v>
      </c>
      <c r="B800" s="15" t="s">
        <v>566</v>
      </c>
      <c r="C800" s="15" t="s">
        <v>16</v>
      </c>
      <c r="D800" s="15" t="s">
        <v>4</v>
      </c>
      <c r="E800" s="18">
        <f>F800+G800</f>
        <v>941.3</v>
      </c>
      <c r="F800" s="18">
        <v>941.3</v>
      </c>
      <c r="G800" s="19"/>
      <c r="H800" s="18">
        <f>I800+J800</f>
        <v>941.3</v>
      </c>
      <c r="I800" s="18">
        <v>941.3</v>
      </c>
      <c r="J800" s="19"/>
    </row>
    <row r="801" spans="1:10" s="20" customFormat="1" ht="55.5" customHeight="1" x14ac:dyDescent="0.2">
      <c r="A801" s="15" t="s">
        <v>22</v>
      </c>
      <c r="B801" s="15" t="s">
        <v>566</v>
      </c>
      <c r="C801" s="15" t="s">
        <v>18</v>
      </c>
      <c r="D801" s="15" t="s">
        <v>3</v>
      </c>
      <c r="E801" s="18">
        <f>F801+G801</f>
        <v>5</v>
      </c>
      <c r="F801" s="18">
        <v>5</v>
      </c>
      <c r="G801" s="19"/>
      <c r="H801" s="18">
        <f>I801+J801</f>
        <v>943.6</v>
      </c>
      <c r="I801" s="18">
        <v>943.6</v>
      </c>
      <c r="J801" s="19"/>
    </row>
    <row r="802" spans="1:10" ht="76.900000000000006" customHeight="1" x14ac:dyDescent="0.2">
      <c r="A802" s="34" t="s">
        <v>356</v>
      </c>
      <c r="B802" s="11" t="s">
        <v>357</v>
      </c>
      <c r="C802" s="15"/>
      <c r="D802" s="15"/>
      <c r="E802" s="16">
        <f t="shared" si="145"/>
        <v>15856.4</v>
      </c>
      <c r="F802" s="16">
        <f>F803+F807</f>
        <v>3145.4</v>
      </c>
      <c r="G802" s="16">
        <f>G803+G807</f>
        <v>12711</v>
      </c>
      <c r="H802" s="16">
        <f t="shared" ref="H802:H806" si="148">I802+J802</f>
        <v>16675.099999999999</v>
      </c>
      <c r="I802" s="16">
        <f>I803+I807</f>
        <v>2853.8</v>
      </c>
      <c r="J802" s="16">
        <f>J803+J807</f>
        <v>13821.3</v>
      </c>
    </row>
    <row r="803" spans="1:10" ht="211.15" customHeight="1" x14ac:dyDescent="0.2">
      <c r="A803" s="34" t="s">
        <v>358</v>
      </c>
      <c r="B803" s="11" t="s">
        <v>359</v>
      </c>
      <c r="C803" s="15"/>
      <c r="D803" s="15"/>
      <c r="E803" s="16">
        <f t="shared" si="145"/>
        <v>1261.4000000000001</v>
      </c>
      <c r="F803" s="17">
        <f>F804</f>
        <v>1261.4000000000001</v>
      </c>
      <c r="G803" s="17">
        <f>G804</f>
        <v>0</v>
      </c>
      <c r="H803" s="16">
        <f t="shared" si="148"/>
        <v>1100</v>
      </c>
      <c r="I803" s="17">
        <f>I804</f>
        <v>1100</v>
      </c>
      <c r="J803" s="17">
        <f>J804</f>
        <v>0</v>
      </c>
    </row>
    <row r="804" spans="1:10" ht="49.15" customHeight="1" x14ac:dyDescent="0.2">
      <c r="A804" s="15" t="s">
        <v>334</v>
      </c>
      <c r="B804" s="15" t="s">
        <v>360</v>
      </c>
      <c r="C804" s="15"/>
      <c r="D804" s="15"/>
      <c r="E804" s="18">
        <f t="shared" si="145"/>
        <v>1261.4000000000001</v>
      </c>
      <c r="F804" s="19">
        <f>F805+F806</f>
        <v>1261.4000000000001</v>
      </c>
      <c r="G804" s="18">
        <f>G805+G806</f>
        <v>0</v>
      </c>
      <c r="H804" s="18">
        <f t="shared" si="148"/>
        <v>1100</v>
      </c>
      <c r="I804" s="19">
        <f>I805+I806</f>
        <v>1100</v>
      </c>
      <c r="J804" s="18">
        <f>J805+J806</f>
        <v>0</v>
      </c>
    </row>
    <row r="805" spans="1:10" ht="68.25" customHeight="1" x14ac:dyDescent="0.2">
      <c r="A805" s="15" t="s">
        <v>23</v>
      </c>
      <c r="B805" s="15" t="s">
        <v>360</v>
      </c>
      <c r="C805" s="15" t="s">
        <v>16</v>
      </c>
      <c r="D805" s="15" t="s">
        <v>3</v>
      </c>
      <c r="E805" s="18">
        <f t="shared" si="145"/>
        <v>561.4</v>
      </c>
      <c r="F805" s="19">
        <f>600-38.6</f>
        <v>561.4</v>
      </c>
      <c r="G805" s="18"/>
      <c r="H805" s="18">
        <f t="shared" si="148"/>
        <v>600</v>
      </c>
      <c r="I805" s="19">
        <v>600</v>
      </c>
      <c r="J805" s="18"/>
    </row>
    <row r="806" spans="1:10" ht="45.75" customHeight="1" x14ac:dyDescent="0.2">
      <c r="A806" s="15" t="s">
        <v>22</v>
      </c>
      <c r="B806" s="15" t="s">
        <v>360</v>
      </c>
      <c r="C806" s="15" t="s">
        <v>18</v>
      </c>
      <c r="D806" s="15" t="s">
        <v>3</v>
      </c>
      <c r="E806" s="18">
        <f t="shared" si="145"/>
        <v>700</v>
      </c>
      <c r="F806" s="19">
        <v>700</v>
      </c>
      <c r="G806" s="18"/>
      <c r="H806" s="18">
        <f t="shared" si="148"/>
        <v>500</v>
      </c>
      <c r="I806" s="19">
        <v>500</v>
      </c>
      <c r="J806" s="18"/>
    </row>
    <row r="807" spans="1:10" s="20" customFormat="1" ht="126" customHeight="1" x14ac:dyDescent="0.2">
      <c r="A807" s="34" t="s">
        <v>744</v>
      </c>
      <c r="B807" s="11" t="s">
        <v>745</v>
      </c>
      <c r="C807" s="11"/>
      <c r="D807" s="11"/>
      <c r="E807" s="16">
        <f t="shared" si="145"/>
        <v>14595</v>
      </c>
      <c r="F807" s="17">
        <f>F808+F810+F812+F814</f>
        <v>1884</v>
      </c>
      <c r="G807" s="17">
        <f>G808+G810+G812+G814</f>
        <v>12711</v>
      </c>
      <c r="H807" s="16">
        <f t="shared" ref="H807:H816" si="149">I807+J807</f>
        <v>15575.099999999999</v>
      </c>
      <c r="I807" s="17">
        <f>I808+I810+I812+I814</f>
        <v>1753.8</v>
      </c>
      <c r="J807" s="17">
        <f>J808+J810+J812+J814</f>
        <v>13821.3</v>
      </c>
    </row>
    <row r="808" spans="1:10" s="20" customFormat="1" ht="78.75" customHeight="1" x14ac:dyDescent="0.2">
      <c r="A808" s="15" t="s">
        <v>334</v>
      </c>
      <c r="B808" s="15" t="s">
        <v>808</v>
      </c>
      <c r="C808" s="11"/>
      <c r="D808" s="15"/>
      <c r="E808" s="18">
        <f t="shared" si="145"/>
        <v>650</v>
      </c>
      <c r="F808" s="19">
        <f>F809</f>
        <v>650</v>
      </c>
      <c r="G808" s="19">
        <f>G809</f>
        <v>0</v>
      </c>
      <c r="H808" s="18">
        <f t="shared" si="149"/>
        <v>500</v>
      </c>
      <c r="I808" s="19">
        <f>I809</f>
        <v>500</v>
      </c>
      <c r="J808" s="19">
        <f>J809</f>
        <v>0</v>
      </c>
    </row>
    <row r="809" spans="1:10" s="20" customFormat="1" ht="66.75" customHeight="1" x14ac:dyDescent="0.2">
      <c r="A809" s="15" t="s">
        <v>23</v>
      </c>
      <c r="B809" s="15" t="s">
        <v>808</v>
      </c>
      <c r="C809" s="15" t="s">
        <v>16</v>
      </c>
      <c r="D809" s="15" t="s">
        <v>3</v>
      </c>
      <c r="E809" s="18">
        <f t="shared" si="145"/>
        <v>650</v>
      </c>
      <c r="F809" s="19">
        <v>650</v>
      </c>
      <c r="G809" s="19"/>
      <c r="H809" s="18">
        <f t="shared" si="149"/>
        <v>500</v>
      </c>
      <c r="I809" s="19">
        <v>500</v>
      </c>
      <c r="J809" s="19"/>
    </row>
    <row r="810" spans="1:10" s="20" customFormat="1" ht="43.5" customHeight="1" x14ac:dyDescent="0.2">
      <c r="A810" s="15" t="s">
        <v>916</v>
      </c>
      <c r="B810" s="15" t="s">
        <v>917</v>
      </c>
      <c r="C810" s="15"/>
      <c r="D810" s="15"/>
      <c r="E810" s="18">
        <f t="shared" si="145"/>
        <v>3945</v>
      </c>
      <c r="F810" s="19">
        <f>F811</f>
        <v>234</v>
      </c>
      <c r="G810" s="19">
        <f>G811</f>
        <v>3711</v>
      </c>
      <c r="H810" s="18">
        <f t="shared" si="149"/>
        <v>5075.1000000000004</v>
      </c>
      <c r="I810" s="19">
        <f>I811</f>
        <v>253.8</v>
      </c>
      <c r="J810" s="19">
        <f>J811</f>
        <v>4821.3</v>
      </c>
    </row>
    <row r="811" spans="1:10" s="20" customFormat="1" ht="66.75" customHeight="1" x14ac:dyDescent="0.2">
      <c r="A811" s="15" t="s">
        <v>23</v>
      </c>
      <c r="B811" s="15" t="s">
        <v>917</v>
      </c>
      <c r="C811" s="15" t="s">
        <v>16</v>
      </c>
      <c r="D811" s="15" t="s">
        <v>3</v>
      </c>
      <c r="E811" s="18">
        <f t="shared" si="145"/>
        <v>3945</v>
      </c>
      <c r="F811" s="19">
        <f>195.4+38.6</f>
        <v>234</v>
      </c>
      <c r="G811" s="18">
        <v>3711</v>
      </c>
      <c r="H811" s="18">
        <f t="shared" si="149"/>
        <v>5075.1000000000004</v>
      </c>
      <c r="I811" s="19">
        <v>253.8</v>
      </c>
      <c r="J811" s="18">
        <v>4821.3</v>
      </c>
    </row>
    <row r="812" spans="1:10" s="20" customFormat="1" ht="183" customHeight="1" x14ac:dyDescent="0.2">
      <c r="A812" s="15" t="s">
        <v>983</v>
      </c>
      <c r="B812" s="15" t="s">
        <v>967</v>
      </c>
      <c r="C812" s="15"/>
      <c r="D812" s="15"/>
      <c r="E812" s="18">
        <f t="shared" si="145"/>
        <v>9000</v>
      </c>
      <c r="F812" s="19">
        <f>F813</f>
        <v>0</v>
      </c>
      <c r="G812" s="19">
        <f>G813</f>
        <v>9000</v>
      </c>
      <c r="H812" s="18">
        <f t="shared" si="149"/>
        <v>9000</v>
      </c>
      <c r="I812" s="19">
        <f>I813</f>
        <v>0</v>
      </c>
      <c r="J812" s="19">
        <f>J813</f>
        <v>9000</v>
      </c>
    </row>
    <row r="813" spans="1:10" s="20" customFormat="1" ht="66.75" customHeight="1" x14ac:dyDescent="0.2">
      <c r="A813" s="15" t="s">
        <v>23</v>
      </c>
      <c r="B813" s="15" t="s">
        <v>967</v>
      </c>
      <c r="C813" s="15" t="s">
        <v>16</v>
      </c>
      <c r="D813" s="15" t="s">
        <v>3</v>
      </c>
      <c r="E813" s="18">
        <f t="shared" si="145"/>
        <v>9000</v>
      </c>
      <c r="F813" s="19"/>
      <c r="G813" s="19">
        <v>9000</v>
      </c>
      <c r="H813" s="18">
        <f t="shared" si="149"/>
        <v>9000</v>
      </c>
      <c r="I813" s="19"/>
      <c r="J813" s="19">
        <v>9000</v>
      </c>
    </row>
    <row r="814" spans="1:10" s="20" customFormat="1" ht="186" customHeight="1" x14ac:dyDescent="0.2">
      <c r="A814" s="15" t="s">
        <v>983</v>
      </c>
      <c r="B814" s="15" t="s">
        <v>968</v>
      </c>
      <c r="C814" s="15"/>
      <c r="D814" s="15"/>
      <c r="E814" s="18">
        <f t="shared" si="145"/>
        <v>1000</v>
      </c>
      <c r="F814" s="19">
        <f>F815</f>
        <v>1000</v>
      </c>
      <c r="G814" s="19">
        <f>G815</f>
        <v>0</v>
      </c>
      <c r="H814" s="18">
        <f t="shared" si="149"/>
        <v>1000</v>
      </c>
      <c r="I814" s="19">
        <f>I815</f>
        <v>1000</v>
      </c>
      <c r="J814" s="19">
        <f>J815</f>
        <v>0</v>
      </c>
    </row>
    <row r="815" spans="1:10" s="20" customFormat="1" ht="66.75" customHeight="1" x14ac:dyDescent="0.2">
      <c r="A815" s="15" t="s">
        <v>23</v>
      </c>
      <c r="B815" s="15" t="s">
        <v>968</v>
      </c>
      <c r="C815" s="15" t="s">
        <v>16</v>
      </c>
      <c r="D815" s="15" t="s">
        <v>3</v>
      </c>
      <c r="E815" s="18">
        <f t="shared" si="145"/>
        <v>1000</v>
      </c>
      <c r="F815" s="19">
        <v>1000</v>
      </c>
      <c r="G815" s="18"/>
      <c r="H815" s="18">
        <f t="shared" si="149"/>
        <v>1000</v>
      </c>
      <c r="I815" s="19">
        <v>1000</v>
      </c>
      <c r="J815" s="18"/>
    </row>
    <row r="816" spans="1:10" ht="153" customHeight="1" x14ac:dyDescent="0.2">
      <c r="A816" s="11" t="s">
        <v>676</v>
      </c>
      <c r="B816" s="11" t="s">
        <v>543</v>
      </c>
      <c r="C816" s="11"/>
      <c r="D816" s="11"/>
      <c r="E816" s="16">
        <f t="shared" si="145"/>
        <v>848</v>
      </c>
      <c r="F816" s="17">
        <f>F817</f>
        <v>848</v>
      </c>
      <c r="G816" s="16">
        <f>G817</f>
        <v>0</v>
      </c>
      <c r="H816" s="16">
        <f t="shared" si="149"/>
        <v>848</v>
      </c>
      <c r="I816" s="17">
        <f>I817</f>
        <v>848</v>
      </c>
      <c r="J816" s="16">
        <f>J817</f>
        <v>0</v>
      </c>
    </row>
    <row r="817" spans="1:10" ht="172.15" customHeight="1" x14ac:dyDescent="0.2">
      <c r="A817" s="11" t="s">
        <v>542</v>
      </c>
      <c r="B817" s="11" t="s">
        <v>544</v>
      </c>
      <c r="C817" s="11"/>
      <c r="D817" s="11"/>
      <c r="E817" s="16">
        <f>F817+G817</f>
        <v>848</v>
      </c>
      <c r="F817" s="17">
        <f>F820+F823+F818</f>
        <v>848</v>
      </c>
      <c r="G817" s="16">
        <f>G820+G823+G818</f>
        <v>0</v>
      </c>
      <c r="H817" s="16">
        <f>I817+J817</f>
        <v>848</v>
      </c>
      <c r="I817" s="17">
        <f>I820+I823+I818</f>
        <v>848</v>
      </c>
      <c r="J817" s="16">
        <f>J820+J823+J818</f>
        <v>0</v>
      </c>
    </row>
    <row r="818" spans="1:10" ht="61.5" customHeight="1" x14ac:dyDescent="0.2">
      <c r="A818" s="15" t="s">
        <v>77</v>
      </c>
      <c r="B818" s="15" t="s">
        <v>568</v>
      </c>
      <c r="C818" s="11"/>
      <c r="D818" s="11"/>
      <c r="E818" s="18">
        <f t="shared" si="145"/>
        <v>713</v>
      </c>
      <c r="F818" s="19">
        <f>F819</f>
        <v>713</v>
      </c>
      <c r="G818" s="19">
        <f>G819</f>
        <v>0</v>
      </c>
      <c r="H818" s="18">
        <f t="shared" ref="H818:H825" si="150">I818+J818</f>
        <v>713</v>
      </c>
      <c r="I818" s="19">
        <f>I819</f>
        <v>713</v>
      </c>
      <c r="J818" s="19">
        <f>J819</f>
        <v>0</v>
      </c>
    </row>
    <row r="819" spans="1:10" ht="71.25" customHeight="1" x14ac:dyDescent="0.2">
      <c r="A819" s="15" t="s">
        <v>23</v>
      </c>
      <c r="B819" s="15" t="s">
        <v>568</v>
      </c>
      <c r="C819" s="15" t="s">
        <v>16</v>
      </c>
      <c r="D819" s="15" t="s">
        <v>6</v>
      </c>
      <c r="E819" s="18">
        <f t="shared" si="145"/>
        <v>713</v>
      </c>
      <c r="F819" s="18">
        <f>618+95</f>
        <v>713</v>
      </c>
      <c r="G819" s="18"/>
      <c r="H819" s="18">
        <f t="shared" si="150"/>
        <v>713</v>
      </c>
      <c r="I819" s="18">
        <f>618+95</f>
        <v>713</v>
      </c>
      <c r="J819" s="18"/>
    </row>
    <row r="820" spans="1:10" ht="88.5" customHeight="1" x14ac:dyDescent="0.2">
      <c r="A820" s="36" t="s">
        <v>48</v>
      </c>
      <c r="B820" s="15" t="s">
        <v>545</v>
      </c>
      <c r="C820" s="15"/>
      <c r="D820" s="15"/>
      <c r="E820" s="18">
        <f t="shared" si="145"/>
        <v>67</v>
      </c>
      <c r="F820" s="19">
        <f>F821+F822</f>
        <v>67</v>
      </c>
      <c r="G820" s="18">
        <f>G821+G822</f>
        <v>0</v>
      </c>
      <c r="H820" s="18">
        <f t="shared" si="150"/>
        <v>67</v>
      </c>
      <c r="I820" s="19">
        <f>I821+I822</f>
        <v>67</v>
      </c>
      <c r="J820" s="18">
        <f>J821+J822</f>
        <v>0</v>
      </c>
    </row>
    <row r="821" spans="1:10" ht="187.5" customHeight="1" x14ac:dyDescent="0.2">
      <c r="A821" s="36" t="s">
        <v>25</v>
      </c>
      <c r="B821" s="15" t="s">
        <v>545</v>
      </c>
      <c r="C821" s="15" t="s">
        <v>15</v>
      </c>
      <c r="D821" s="15" t="s">
        <v>40</v>
      </c>
      <c r="E821" s="18">
        <f t="shared" si="145"/>
        <v>30</v>
      </c>
      <c r="F821" s="18">
        <v>30</v>
      </c>
      <c r="G821" s="18"/>
      <c r="H821" s="18">
        <f t="shared" si="150"/>
        <v>30</v>
      </c>
      <c r="I821" s="18">
        <v>30</v>
      </c>
      <c r="J821" s="18"/>
    </row>
    <row r="822" spans="1:10" ht="73.5" customHeight="1" x14ac:dyDescent="0.2">
      <c r="A822" s="15" t="s">
        <v>23</v>
      </c>
      <c r="B822" s="15" t="s">
        <v>545</v>
      </c>
      <c r="C822" s="15" t="s">
        <v>16</v>
      </c>
      <c r="D822" s="15" t="s">
        <v>40</v>
      </c>
      <c r="E822" s="18">
        <f t="shared" si="145"/>
        <v>37</v>
      </c>
      <c r="F822" s="18">
        <v>37</v>
      </c>
      <c r="G822" s="18"/>
      <c r="H822" s="18">
        <f t="shared" si="150"/>
        <v>37</v>
      </c>
      <c r="I822" s="18">
        <v>37</v>
      </c>
      <c r="J822" s="18"/>
    </row>
    <row r="823" spans="1:10" ht="80.45" customHeight="1" x14ac:dyDescent="0.2">
      <c r="A823" s="36" t="s">
        <v>554</v>
      </c>
      <c r="B823" s="15" t="s">
        <v>567</v>
      </c>
      <c r="C823" s="11"/>
      <c r="D823" s="11"/>
      <c r="E823" s="18">
        <f t="shared" si="145"/>
        <v>68</v>
      </c>
      <c r="F823" s="19">
        <f>F824+F825</f>
        <v>68</v>
      </c>
      <c r="G823" s="18">
        <f>G824+G825</f>
        <v>0</v>
      </c>
      <c r="H823" s="18">
        <f>I823+J823</f>
        <v>68</v>
      </c>
      <c r="I823" s="19">
        <f>I824+I825</f>
        <v>68</v>
      </c>
      <c r="J823" s="18">
        <f>J824+J825</f>
        <v>0</v>
      </c>
    </row>
    <row r="824" spans="1:10" ht="211.5" customHeight="1" x14ac:dyDescent="0.2">
      <c r="A824" s="36" t="s">
        <v>25</v>
      </c>
      <c r="B824" s="15" t="s">
        <v>567</v>
      </c>
      <c r="C824" s="15" t="s">
        <v>15</v>
      </c>
      <c r="D824" s="15" t="s">
        <v>42</v>
      </c>
      <c r="E824" s="18">
        <f t="shared" si="145"/>
        <v>33</v>
      </c>
      <c r="F824" s="18">
        <v>33</v>
      </c>
      <c r="G824" s="18"/>
      <c r="H824" s="18">
        <f t="shared" si="150"/>
        <v>33</v>
      </c>
      <c r="I824" s="18">
        <v>33</v>
      </c>
      <c r="J824" s="18"/>
    </row>
    <row r="825" spans="1:10" ht="65.45" customHeight="1" x14ac:dyDescent="0.2">
      <c r="A825" s="15" t="s">
        <v>23</v>
      </c>
      <c r="B825" s="15" t="s">
        <v>567</v>
      </c>
      <c r="C825" s="15" t="s">
        <v>16</v>
      </c>
      <c r="D825" s="15" t="s">
        <v>42</v>
      </c>
      <c r="E825" s="18">
        <f t="shared" si="145"/>
        <v>35</v>
      </c>
      <c r="F825" s="18">
        <v>35</v>
      </c>
      <c r="G825" s="18"/>
      <c r="H825" s="18">
        <f t="shared" si="150"/>
        <v>35</v>
      </c>
      <c r="I825" s="18">
        <v>35</v>
      </c>
      <c r="J825" s="18"/>
    </row>
    <row r="826" spans="1:10" ht="156.6" customHeight="1" x14ac:dyDescent="0.2">
      <c r="A826" s="34" t="s">
        <v>677</v>
      </c>
      <c r="B826" s="11" t="s">
        <v>152</v>
      </c>
      <c r="C826" s="11"/>
      <c r="D826" s="11"/>
      <c r="E826" s="16">
        <f>SUM(F826:G826)</f>
        <v>10674</v>
      </c>
      <c r="F826" s="17">
        <f>F827+F835</f>
        <v>3543</v>
      </c>
      <c r="G826" s="17">
        <f>G827+G835</f>
        <v>7131</v>
      </c>
      <c r="H826" s="16">
        <f>SUM(I826:J826)</f>
        <v>11081</v>
      </c>
      <c r="I826" s="17">
        <f>I827+I835</f>
        <v>3666</v>
      </c>
      <c r="J826" s="17">
        <f>J827+J835</f>
        <v>7415</v>
      </c>
    </row>
    <row r="827" spans="1:10" ht="209.45" customHeight="1" x14ac:dyDescent="0.2">
      <c r="A827" s="34" t="s">
        <v>790</v>
      </c>
      <c r="B827" s="11" t="s">
        <v>153</v>
      </c>
      <c r="C827" s="11"/>
      <c r="D827" s="11"/>
      <c r="E827" s="16">
        <f>SUM(F827:G827)</f>
        <v>10574</v>
      </c>
      <c r="F827" s="17">
        <f>F828</f>
        <v>3443</v>
      </c>
      <c r="G827" s="16">
        <f>G828</f>
        <v>7131</v>
      </c>
      <c r="H827" s="16">
        <f>SUM(I827:J827)</f>
        <v>10981</v>
      </c>
      <c r="I827" s="17">
        <f>I828</f>
        <v>3566</v>
      </c>
      <c r="J827" s="16">
        <f>J828</f>
        <v>7415</v>
      </c>
    </row>
    <row r="828" spans="1:10" ht="141" customHeight="1" x14ac:dyDescent="0.2">
      <c r="A828" s="34" t="s">
        <v>154</v>
      </c>
      <c r="B828" s="11" t="s">
        <v>155</v>
      </c>
      <c r="C828" s="11"/>
      <c r="D828" s="11"/>
      <c r="E828" s="16">
        <f>SUM(F828:G828)</f>
        <v>10574</v>
      </c>
      <c r="F828" s="17">
        <f>F832+F829</f>
        <v>3443</v>
      </c>
      <c r="G828" s="16">
        <f>G832+G829</f>
        <v>7131</v>
      </c>
      <c r="H828" s="16">
        <f>SUM(I828:J828)</f>
        <v>10981</v>
      </c>
      <c r="I828" s="17">
        <f>I832+I829</f>
        <v>3566</v>
      </c>
      <c r="J828" s="16">
        <f>J832+J829</f>
        <v>7415</v>
      </c>
    </row>
    <row r="829" spans="1:10" ht="72" customHeight="1" x14ac:dyDescent="0.2">
      <c r="A829" s="15" t="s">
        <v>77</v>
      </c>
      <c r="B829" s="15" t="s">
        <v>559</v>
      </c>
      <c r="C829" s="11"/>
      <c r="D829" s="11"/>
      <c r="E829" s="18">
        <f>F829+G829</f>
        <v>3443</v>
      </c>
      <c r="F829" s="19">
        <f>F831+F830</f>
        <v>3443</v>
      </c>
      <c r="G829" s="19">
        <f>G831+G830</f>
        <v>0</v>
      </c>
      <c r="H829" s="18">
        <f>I829+J829</f>
        <v>3566</v>
      </c>
      <c r="I829" s="19">
        <f>I831+I830</f>
        <v>3566</v>
      </c>
      <c r="J829" s="19">
        <f>J831+J830</f>
        <v>0</v>
      </c>
    </row>
    <row r="830" spans="1:10" ht="181.5" customHeight="1" x14ac:dyDescent="0.2">
      <c r="A830" s="36" t="s">
        <v>25</v>
      </c>
      <c r="B830" s="15" t="s">
        <v>559</v>
      </c>
      <c r="C830" s="15" t="s">
        <v>15</v>
      </c>
      <c r="D830" s="15" t="s">
        <v>778</v>
      </c>
      <c r="E830" s="18">
        <f>F830+G830</f>
        <v>2772</v>
      </c>
      <c r="F830" s="19">
        <v>2772</v>
      </c>
      <c r="G830" s="19">
        <v>0</v>
      </c>
      <c r="H830" s="18">
        <f>I830+J830</f>
        <v>2883</v>
      </c>
      <c r="I830" s="19">
        <v>2883</v>
      </c>
      <c r="J830" s="19">
        <v>0</v>
      </c>
    </row>
    <row r="831" spans="1:10" ht="67.5" customHeight="1" x14ac:dyDescent="0.2">
      <c r="A831" s="15" t="s">
        <v>23</v>
      </c>
      <c r="B831" s="15" t="s">
        <v>559</v>
      </c>
      <c r="C831" s="15" t="s">
        <v>16</v>
      </c>
      <c r="D831" s="15" t="s">
        <v>778</v>
      </c>
      <c r="E831" s="18">
        <f>F831+G831</f>
        <v>671</v>
      </c>
      <c r="F831" s="18">
        <f>671</f>
        <v>671</v>
      </c>
      <c r="G831" s="18"/>
      <c r="H831" s="18">
        <f>I831+J831</f>
        <v>683</v>
      </c>
      <c r="I831" s="18">
        <f>683</f>
        <v>683</v>
      </c>
      <c r="J831" s="18"/>
    </row>
    <row r="832" spans="1:10" ht="284.25" customHeight="1" x14ac:dyDescent="0.2">
      <c r="A832" s="36" t="s">
        <v>982</v>
      </c>
      <c r="B832" s="15" t="s">
        <v>156</v>
      </c>
      <c r="C832" s="11"/>
      <c r="D832" s="15"/>
      <c r="E832" s="18">
        <f>SUM(F832:G832)</f>
        <v>7131</v>
      </c>
      <c r="F832" s="19">
        <f>F833+F834</f>
        <v>0</v>
      </c>
      <c r="G832" s="19">
        <f>G833+G834</f>
        <v>7131</v>
      </c>
      <c r="H832" s="18">
        <f>SUM(I832:J832)</f>
        <v>7415</v>
      </c>
      <c r="I832" s="19">
        <f>I833+I834</f>
        <v>0</v>
      </c>
      <c r="J832" s="19">
        <f>J833+J834</f>
        <v>7415</v>
      </c>
    </row>
    <row r="833" spans="1:10" ht="189" customHeight="1" x14ac:dyDescent="0.2">
      <c r="A833" s="36" t="s">
        <v>25</v>
      </c>
      <c r="B833" s="15" t="s">
        <v>156</v>
      </c>
      <c r="C833" s="15" t="s">
        <v>15</v>
      </c>
      <c r="D833" s="15" t="s">
        <v>778</v>
      </c>
      <c r="E833" s="18">
        <f>SUM(F833:G833)</f>
        <v>7064</v>
      </c>
      <c r="F833" s="19">
        <v>0</v>
      </c>
      <c r="G833" s="18">
        <f>6658+406</f>
        <v>7064</v>
      </c>
      <c r="H833" s="18">
        <f>SUM(I833:J833)</f>
        <v>7348</v>
      </c>
      <c r="I833" s="19">
        <v>0</v>
      </c>
      <c r="J833" s="18">
        <f>6725+623</f>
        <v>7348</v>
      </c>
    </row>
    <row r="834" spans="1:10" ht="60.75" customHeight="1" x14ac:dyDescent="0.2">
      <c r="A834" s="15" t="s">
        <v>23</v>
      </c>
      <c r="B834" s="15" t="s">
        <v>156</v>
      </c>
      <c r="C834" s="15" t="s">
        <v>16</v>
      </c>
      <c r="D834" s="15" t="s">
        <v>778</v>
      </c>
      <c r="E834" s="18">
        <f>F834+G834</f>
        <v>67</v>
      </c>
      <c r="F834" s="19">
        <v>0</v>
      </c>
      <c r="G834" s="18">
        <v>67</v>
      </c>
      <c r="H834" s="18">
        <f>I834+J834</f>
        <v>67</v>
      </c>
      <c r="I834" s="19">
        <v>0</v>
      </c>
      <c r="J834" s="18">
        <v>67</v>
      </c>
    </row>
    <row r="835" spans="1:10" ht="150" customHeight="1" x14ac:dyDescent="0.2">
      <c r="A835" s="34" t="s">
        <v>928</v>
      </c>
      <c r="B835" s="11" t="s">
        <v>929</v>
      </c>
      <c r="C835" s="11"/>
      <c r="D835" s="11"/>
      <c r="E835" s="16">
        <f>F835+G835</f>
        <v>100</v>
      </c>
      <c r="F835" s="17">
        <f t="shared" ref="F835:G837" si="151">F836</f>
        <v>100</v>
      </c>
      <c r="G835" s="17">
        <f t="shared" si="151"/>
        <v>0</v>
      </c>
      <c r="H835" s="16">
        <f>I835+J835</f>
        <v>100</v>
      </c>
      <c r="I835" s="17">
        <f t="shared" ref="I835:J837" si="152">I836</f>
        <v>100</v>
      </c>
      <c r="J835" s="17">
        <f t="shared" si="152"/>
        <v>0</v>
      </c>
    </row>
    <row r="836" spans="1:10" ht="124.5" customHeight="1" x14ac:dyDescent="0.2">
      <c r="A836" s="34" t="s">
        <v>930</v>
      </c>
      <c r="B836" s="11" t="s">
        <v>931</v>
      </c>
      <c r="C836" s="11"/>
      <c r="D836" s="11"/>
      <c r="E836" s="16">
        <f>F836+G836</f>
        <v>100</v>
      </c>
      <c r="F836" s="17">
        <f t="shared" si="151"/>
        <v>100</v>
      </c>
      <c r="G836" s="17">
        <f t="shared" si="151"/>
        <v>0</v>
      </c>
      <c r="H836" s="16">
        <f>I836+J836</f>
        <v>100</v>
      </c>
      <c r="I836" s="17">
        <f t="shared" si="152"/>
        <v>100</v>
      </c>
      <c r="J836" s="17">
        <f t="shared" si="152"/>
        <v>0</v>
      </c>
    </row>
    <row r="837" spans="1:10" ht="23.25" customHeight="1" x14ac:dyDescent="0.2">
      <c r="A837" s="36" t="s">
        <v>69</v>
      </c>
      <c r="B837" s="15" t="s">
        <v>932</v>
      </c>
      <c r="C837" s="15"/>
      <c r="D837" s="15"/>
      <c r="E837" s="18">
        <f>F837+G837</f>
        <v>100</v>
      </c>
      <c r="F837" s="19">
        <f t="shared" si="151"/>
        <v>100</v>
      </c>
      <c r="G837" s="19">
        <f t="shared" si="151"/>
        <v>0</v>
      </c>
      <c r="H837" s="18">
        <f>I837+J837</f>
        <v>100</v>
      </c>
      <c r="I837" s="19">
        <f t="shared" si="152"/>
        <v>100</v>
      </c>
      <c r="J837" s="19">
        <f t="shared" si="152"/>
        <v>0</v>
      </c>
    </row>
    <row r="838" spans="1:10" ht="60.75" customHeight="1" x14ac:dyDescent="0.2">
      <c r="A838" s="15" t="s">
        <v>23</v>
      </c>
      <c r="B838" s="15" t="s">
        <v>932</v>
      </c>
      <c r="C838" s="15" t="s">
        <v>16</v>
      </c>
      <c r="D838" s="15" t="s">
        <v>778</v>
      </c>
      <c r="E838" s="18">
        <f>F838+G838</f>
        <v>100</v>
      </c>
      <c r="F838" s="19">
        <v>100</v>
      </c>
      <c r="G838" s="18">
        <v>0</v>
      </c>
      <c r="H838" s="18">
        <f>I838+J838</f>
        <v>100</v>
      </c>
      <c r="I838" s="19">
        <v>100</v>
      </c>
      <c r="J838" s="18">
        <v>0</v>
      </c>
    </row>
    <row r="839" spans="1:10" ht="132.75" customHeight="1" x14ac:dyDescent="0.2">
      <c r="A839" s="11" t="s">
        <v>678</v>
      </c>
      <c r="B839" s="11" t="s">
        <v>590</v>
      </c>
      <c r="C839" s="15"/>
      <c r="D839" s="15"/>
      <c r="E839" s="16">
        <f>E840</f>
        <v>119403.6</v>
      </c>
      <c r="F839" s="16">
        <f t="shared" ref="F839:J839" si="153">F840</f>
        <v>14224.8</v>
      </c>
      <c r="G839" s="16">
        <f t="shared" si="153"/>
        <v>105178.8</v>
      </c>
      <c r="H839" s="16">
        <f t="shared" si="153"/>
        <v>82207.399999999994</v>
      </c>
      <c r="I839" s="16">
        <f t="shared" si="153"/>
        <v>9270</v>
      </c>
      <c r="J839" s="16">
        <f t="shared" si="153"/>
        <v>72937.399999999994</v>
      </c>
    </row>
    <row r="840" spans="1:10" ht="175.5" customHeight="1" x14ac:dyDescent="0.2">
      <c r="A840" s="11" t="s">
        <v>792</v>
      </c>
      <c r="B840" s="11" t="s">
        <v>591</v>
      </c>
      <c r="C840" s="15"/>
      <c r="D840" s="15"/>
      <c r="E840" s="16">
        <f>F840+G840</f>
        <v>119403.6</v>
      </c>
      <c r="F840" s="16">
        <f>F841</f>
        <v>14224.8</v>
      </c>
      <c r="G840" s="16">
        <f>G841</f>
        <v>105178.8</v>
      </c>
      <c r="H840" s="16">
        <f>I840+J840</f>
        <v>82207.399999999994</v>
      </c>
      <c r="I840" s="16">
        <f>I841</f>
        <v>9270</v>
      </c>
      <c r="J840" s="16">
        <f>J841</f>
        <v>72937.399999999994</v>
      </c>
    </row>
    <row r="841" spans="1:10" ht="106.5" customHeight="1" x14ac:dyDescent="0.2">
      <c r="A841" s="11" t="s">
        <v>768</v>
      </c>
      <c r="B841" s="11" t="s">
        <v>766</v>
      </c>
      <c r="C841" s="15"/>
      <c r="D841" s="15"/>
      <c r="E841" s="16">
        <f>E842</f>
        <v>119403.6</v>
      </c>
      <c r="F841" s="16">
        <f t="shared" ref="F841:J842" si="154">F842</f>
        <v>14224.8</v>
      </c>
      <c r="G841" s="16">
        <f t="shared" si="154"/>
        <v>105178.8</v>
      </c>
      <c r="H841" s="16">
        <f>H842</f>
        <v>82207.399999999994</v>
      </c>
      <c r="I841" s="16">
        <f t="shared" si="154"/>
        <v>9270</v>
      </c>
      <c r="J841" s="16">
        <f t="shared" si="154"/>
        <v>72937.399999999994</v>
      </c>
    </row>
    <row r="842" spans="1:10" ht="75" customHeight="1" x14ac:dyDescent="0.2">
      <c r="A842" s="15" t="s">
        <v>769</v>
      </c>
      <c r="B842" s="15" t="s">
        <v>767</v>
      </c>
      <c r="C842" s="15"/>
      <c r="D842" s="15"/>
      <c r="E842" s="18">
        <f t="shared" ref="E842" si="155">F842+G842</f>
        <v>119403.6</v>
      </c>
      <c r="F842" s="18">
        <f t="shared" si="154"/>
        <v>14224.8</v>
      </c>
      <c r="G842" s="18">
        <f t="shared" si="154"/>
        <v>105178.8</v>
      </c>
      <c r="H842" s="18">
        <f t="shared" ref="H842" si="156">I842+J842</f>
        <v>82207.399999999994</v>
      </c>
      <c r="I842" s="18">
        <f t="shared" si="154"/>
        <v>9270</v>
      </c>
      <c r="J842" s="18">
        <f t="shared" si="154"/>
        <v>72937.399999999994</v>
      </c>
    </row>
    <row r="843" spans="1:10" ht="61.5" customHeight="1" x14ac:dyDescent="0.2">
      <c r="A843" s="15" t="s">
        <v>23</v>
      </c>
      <c r="B843" s="15" t="s">
        <v>767</v>
      </c>
      <c r="C843" s="15" t="s">
        <v>16</v>
      </c>
      <c r="D843" s="15" t="s">
        <v>5</v>
      </c>
      <c r="E843" s="18">
        <f>F843+G843</f>
        <v>119403.6</v>
      </c>
      <c r="F843" s="18">
        <v>14224.8</v>
      </c>
      <c r="G843" s="22">
        <v>105178.8</v>
      </c>
      <c r="H843" s="18">
        <f>I843+J843</f>
        <v>82207.399999999994</v>
      </c>
      <c r="I843" s="18">
        <v>9270</v>
      </c>
      <c r="J843" s="22">
        <f>72810+127.4</f>
        <v>72937.399999999994</v>
      </c>
    </row>
    <row r="844" spans="1:10" ht="37.5" customHeight="1" x14ac:dyDescent="0.2">
      <c r="A844" s="34" t="s">
        <v>39</v>
      </c>
      <c r="B844" s="11" t="s">
        <v>107</v>
      </c>
      <c r="C844" s="11"/>
      <c r="D844" s="11"/>
      <c r="E844" s="16">
        <f>F844+G844</f>
        <v>454455.1</v>
      </c>
      <c r="F844" s="17">
        <f>F845</f>
        <v>452563</v>
      </c>
      <c r="G844" s="16">
        <f>G845</f>
        <v>1892.1000000000001</v>
      </c>
      <c r="H844" s="16">
        <f>I844+J844</f>
        <v>454660.2</v>
      </c>
      <c r="I844" s="17">
        <f>I845</f>
        <v>452701</v>
      </c>
      <c r="J844" s="16">
        <f>J845</f>
        <v>1959.2</v>
      </c>
    </row>
    <row r="845" spans="1:10" ht="118.9" customHeight="1" x14ac:dyDescent="0.2">
      <c r="A845" s="34" t="s">
        <v>50</v>
      </c>
      <c r="B845" s="11" t="s">
        <v>108</v>
      </c>
      <c r="C845" s="11"/>
      <c r="D845" s="11"/>
      <c r="E845" s="16">
        <f t="shared" ref="E845:E869" si="157">F845+G845</f>
        <v>454455.1</v>
      </c>
      <c r="F845" s="17">
        <f>F846+F855+F858+F860+F863+F865+F869+F871+F873+F880+F878+F882</f>
        <v>452563</v>
      </c>
      <c r="G845" s="17">
        <f>G846+G855+G858+G860+G863+G865+G869+G871+G873+G880+G878+G882</f>
        <v>1892.1000000000001</v>
      </c>
      <c r="H845" s="16">
        <f t="shared" ref="H845" si="158">I845+J845</f>
        <v>454660.2</v>
      </c>
      <c r="I845" s="17">
        <f>I846+I855+I858+I860+I863+I865+I869+I871+I873+I880+I878+I882</f>
        <v>452701</v>
      </c>
      <c r="J845" s="17">
        <f>J846+J855+J858+J860+J863+J865+J869+J871+J873+J880+J878+J882</f>
        <v>1959.2</v>
      </c>
    </row>
    <row r="846" spans="1:10" ht="66.75" customHeight="1" x14ac:dyDescent="0.2">
      <c r="A846" s="15" t="s">
        <v>77</v>
      </c>
      <c r="B846" s="15" t="s">
        <v>109</v>
      </c>
      <c r="C846" s="15"/>
      <c r="D846" s="15"/>
      <c r="E846" s="18">
        <f>F846+G846</f>
        <v>306656</v>
      </c>
      <c r="F846" s="18">
        <f>F847+F848+F849+F850+F851+F852+F853+F854</f>
        <v>306656</v>
      </c>
      <c r="G846" s="18">
        <f>G847+G848+G849+G850+G851+G852+G853+G854</f>
        <v>0</v>
      </c>
      <c r="H846" s="18">
        <f>I846+J846</f>
        <v>308849</v>
      </c>
      <c r="I846" s="18">
        <f>I847+I848+I849+I850+I851+I852+I853+I854</f>
        <v>308849</v>
      </c>
      <c r="J846" s="18">
        <f>J847+J848+J849+J850+J851+J852+J853+J854</f>
        <v>0</v>
      </c>
    </row>
    <row r="847" spans="1:10" ht="201.75" customHeight="1" x14ac:dyDescent="0.2">
      <c r="A847" s="36" t="s">
        <v>25</v>
      </c>
      <c r="B847" s="15" t="s">
        <v>109</v>
      </c>
      <c r="C847" s="15" t="s">
        <v>15</v>
      </c>
      <c r="D847" s="15" t="s">
        <v>6</v>
      </c>
      <c r="E847" s="18">
        <f>F847+G847</f>
        <v>195280</v>
      </c>
      <c r="F847" s="18">
        <f>148235+49031-1986</f>
        <v>195280</v>
      </c>
      <c r="G847" s="18"/>
      <c r="H847" s="18">
        <f>I847+J847</f>
        <v>197010</v>
      </c>
      <c r="I847" s="18">
        <f>149534+49462-1986</f>
        <v>197010</v>
      </c>
      <c r="J847" s="18"/>
    </row>
    <row r="848" spans="1:10" ht="195.75" customHeight="1" x14ac:dyDescent="0.2">
      <c r="A848" s="36" t="s">
        <v>25</v>
      </c>
      <c r="B848" s="15" t="s">
        <v>109</v>
      </c>
      <c r="C848" s="15" t="s">
        <v>15</v>
      </c>
      <c r="D848" s="15" t="s">
        <v>42</v>
      </c>
      <c r="E848" s="18">
        <f t="shared" si="157"/>
        <v>33997</v>
      </c>
      <c r="F848" s="19">
        <v>33997</v>
      </c>
      <c r="G848" s="18"/>
      <c r="H848" s="18">
        <f t="shared" ref="H848:H885" si="159">I848+J848</f>
        <v>34290</v>
      </c>
      <c r="I848" s="19">
        <v>34290</v>
      </c>
      <c r="J848" s="18"/>
    </row>
    <row r="849" spans="1:10" ht="210" customHeight="1" x14ac:dyDescent="0.2">
      <c r="A849" s="36" t="s">
        <v>25</v>
      </c>
      <c r="B849" s="15" t="s">
        <v>109</v>
      </c>
      <c r="C849" s="15" t="s">
        <v>15</v>
      </c>
      <c r="D849" s="15" t="s">
        <v>3</v>
      </c>
      <c r="E849" s="18">
        <f t="shared" si="157"/>
        <v>23512</v>
      </c>
      <c r="F849" s="19">
        <f>24453-941</f>
        <v>23512</v>
      </c>
      <c r="G849" s="18"/>
      <c r="H849" s="18">
        <f t="shared" si="159"/>
        <v>24453</v>
      </c>
      <c r="I849" s="19">
        <f>24454-1</f>
        <v>24453</v>
      </c>
      <c r="J849" s="18"/>
    </row>
    <row r="850" spans="1:10" ht="66" customHeight="1" x14ac:dyDescent="0.2">
      <c r="A850" s="15" t="s">
        <v>23</v>
      </c>
      <c r="B850" s="15" t="s">
        <v>109</v>
      </c>
      <c r="C850" s="15" t="s">
        <v>16</v>
      </c>
      <c r="D850" s="15" t="s">
        <v>6</v>
      </c>
      <c r="E850" s="18">
        <f t="shared" si="157"/>
        <v>34912</v>
      </c>
      <c r="F850" s="18">
        <f>27891+7021</f>
        <v>34912</v>
      </c>
      <c r="G850" s="18"/>
      <c r="H850" s="18">
        <f t="shared" si="159"/>
        <v>35041</v>
      </c>
      <c r="I850" s="18">
        <f>27800+7241</f>
        <v>35041</v>
      </c>
      <c r="J850" s="18"/>
    </row>
    <row r="851" spans="1:10" ht="66" customHeight="1" x14ac:dyDescent="0.2">
      <c r="A851" s="15" t="s">
        <v>23</v>
      </c>
      <c r="B851" s="15" t="s">
        <v>109</v>
      </c>
      <c r="C851" s="15" t="s">
        <v>16</v>
      </c>
      <c r="D851" s="15" t="s">
        <v>42</v>
      </c>
      <c r="E851" s="18">
        <f t="shared" si="157"/>
        <v>10727</v>
      </c>
      <c r="F851" s="19">
        <f>10277+450</f>
        <v>10727</v>
      </c>
      <c r="G851" s="18"/>
      <c r="H851" s="18">
        <f t="shared" si="159"/>
        <v>10727</v>
      </c>
      <c r="I851" s="19">
        <f>10277+450</f>
        <v>10727</v>
      </c>
      <c r="J851" s="18"/>
    </row>
    <row r="852" spans="1:10" ht="60" customHeight="1" x14ac:dyDescent="0.2">
      <c r="A852" s="15" t="s">
        <v>23</v>
      </c>
      <c r="B852" s="15" t="s">
        <v>109</v>
      </c>
      <c r="C852" s="15" t="s">
        <v>16</v>
      </c>
      <c r="D852" s="15" t="s">
        <v>3</v>
      </c>
      <c r="E852" s="18">
        <f t="shared" si="157"/>
        <v>4556</v>
      </c>
      <c r="F852" s="19">
        <v>4556</v>
      </c>
      <c r="G852" s="18"/>
      <c r="H852" s="18">
        <f t="shared" si="159"/>
        <v>3656</v>
      </c>
      <c r="I852" s="19">
        <f>3655+1</f>
        <v>3656</v>
      </c>
      <c r="J852" s="18"/>
    </row>
    <row r="853" spans="1:10" ht="44.25" customHeight="1" x14ac:dyDescent="0.2">
      <c r="A853" s="15" t="s">
        <v>22</v>
      </c>
      <c r="B853" s="15" t="s">
        <v>109</v>
      </c>
      <c r="C853" s="15" t="s">
        <v>18</v>
      </c>
      <c r="D853" s="15" t="s">
        <v>6</v>
      </c>
      <c r="E853" s="18">
        <f t="shared" si="157"/>
        <v>3662</v>
      </c>
      <c r="F853" s="18">
        <f>3078+584</f>
        <v>3662</v>
      </c>
      <c r="G853" s="18"/>
      <c r="H853" s="18">
        <f t="shared" si="159"/>
        <v>3662</v>
      </c>
      <c r="I853" s="18">
        <f>3078+584</f>
        <v>3662</v>
      </c>
      <c r="J853" s="18"/>
    </row>
    <row r="854" spans="1:10" ht="44.25" customHeight="1" x14ac:dyDescent="0.2">
      <c r="A854" s="15" t="s">
        <v>22</v>
      </c>
      <c r="B854" s="15" t="s">
        <v>109</v>
      </c>
      <c r="C854" s="15" t="s">
        <v>18</v>
      </c>
      <c r="D854" s="15" t="s">
        <v>3</v>
      </c>
      <c r="E854" s="18">
        <f t="shared" si="157"/>
        <v>10</v>
      </c>
      <c r="F854" s="19">
        <v>10</v>
      </c>
      <c r="G854" s="18"/>
      <c r="H854" s="18">
        <f t="shared" si="159"/>
        <v>10</v>
      </c>
      <c r="I854" s="19">
        <v>10</v>
      </c>
      <c r="J854" s="18"/>
    </row>
    <row r="855" spans="1:10" ht="88.5" customHeight="1" x14ac:dyDescent="0.2">
      <c r="A855" s="36" t="s">
        <v>48</v>
      </c>
      <c r="B855" s="15" t="s">
        <v>110</v>
      </c>
      <c r="C855" s="15"/>
      <c r="D855" s="15"/>
      <c r="E855" s="18">
        <f t="shared" si="157"/>
        <v>7485</v>
      </c>
      <c r="F855" s="19">
        <f>F856+F857</f>
        <v>7485</v>
      </c>
      <c r="G855" s="18">
        <f>G856+G857</f>
        <v>0</v>
      </c>
      <c r="H855" s="18">
        <f t="shared" si="159"/>
        <v>7772</v>
      </c>
      <c r="I855" s="19">
        <f>I856+I857</f>
        <v>7772</v>
      </c>
      <c r="J855" s="18">
        <f>J856+J857</f>
        <v>0</v>
      </c>
    </row>
    <row r="856" spans="1:10" ht="213" customHeight="1" x14ac:dyDescent="0.2">
      <c r="A856" s="36" t="s">
        <v>25</v>
      </c>
      <c r="B856" s="15" t="s">
        <v>110</v>
      </c>
      <c r="C856" s="15" t="s">
        <v>15</v>
      </c>
      <c r="D856" s="15" t="s">
        <v>40</v>
      </c>
      <c r="E856" s="18">
        <f t="shared" si="157"/>
        <v>7187</v>
      </c>
      <c r="F856" s="18">
        <v>7187</v>
      </c>
      <c r="G856" s="18"/>
      <c r="H856" s="18">
        <f t="shared" si="159"/>
        <v>7474</v>
      </c>
      <c r="I856" s="18">
        <v>7474</v>
      </c>
      <c r="J856" s="18"/>
    </row>
    <row r="857" spans="1:10" ht="69.75" customHeight="1" x14ac:dyDescent="0.2">
      <c r="A857" s="15" t="s">
        <v>23</v>
      </c>
      <c r="B857" s="15" t="s">
        <v>110</v>
      </c>
      <c r="C857" s="15" t="s">
        <v>16</v>
      </c>
      <c r="D857" s="15" t="s">
        <v>40</v>
      </c>
      <c r="E857" s="18">
        <f t="shared" si="157"/>
        <v>298</v>
      </c>
      <c r="F857" s="18">
        <v>298</v>
      </c>
      <c r="G857" s="18"/>
      <c r="H857" s="18">
        <f t="shared" si="159"/>
        <v>298</v>
      </c>
      <c r="I857" s="18">
        <v>298</v>
      </c>
      <c r="J857" s="18"/>
    </row>
    <row r="858" spans="1:10" ht="99" customHeight="1" x14ac:dyDescent="0.2">
      <c r="A858" s="36" t="s">
        <v>789</v>
      </c>
      <c r="B858" s="15" t="s">
        <v>111</v>
      </c>
      <c r="C858" s="15"/>
      <c r="D858" s="15"/>
      <c r="E858" s="18">
        <f t="shared" si="157"/>
        <v>3944</v>
      </c>
      <c r="F858" s="19">
        <f>F859</f>
        <v>3944</v>
      </c>
      <c r="G858" s="18">
        <f>G859</f>
        <v>0</v>
      </c>
      <c r="H858" s="18">
        <f t="shared" si="159"/>
        <v>4101</v>
      </c>
      <c r="I858" s="19">
        <f>I859</f>
        <v>4101</v>
      </c>
      <c r="J858" s="18">
        <f>J859</f>
        <v>0</v>
      </c>
    </row>
    <row r="859" spans="1:10" ht="192" customHeight="1" x14ac:dyDescent="0.2">
      <c r="A859" s="36" t="s">
        <v>25</v>
      </c>
      <c r="B859" s="15" t="s">
        <v>111</v>
      </c>
      <c r="C859" s="15" t="s">
        <v>15</v>
      </c>
      <c r="D859" s="15" t="s">
        <v>41</v>
      </c>
      <c r="E859" s="18">
        <f t="shared" si="157"/>
        <v>3944</v>
      </c>
      <c r="F859" s="19">
        <v>3944</v>
      </c>
      <c r="G859" s="18"/>
      <c r="H859" s="18">
        <f t="shared" si="159"/>
        <v>4101</v>
      </c>
      <c r="I859" s="19">
        <v>4101</v>
      </c>
      <c r="J859" s="18"/>
    </row>
    <row r="860" spans="1:10" ht="84.75" customHeight="1" x14ac:dyDescent="0.2">
      <c r="A860" s="36" t="s">
        <v>788</v>
      </c>
      <c r="B860" s="15" t="s">
        <v>112</v>
      </c>
      <c r="C860" s="15"/>
      <c r="D860" s="15"/>
      <c r="E860" s="18">
        <f t="shared" si="157"/>
        <v>2667</v>
      </c>
      <c r="F860" s="19">
        <f>F861+F862</f>
        <v>2667</v>
      </c>
      <c r="G860" s="18">
        <f>G861+G862</f>
        <v>0</v>
      </c>
      <c r="H860" s="18">
        <f t="shared" si="159"/>
        <v>2769</v>
      </c>
      <c r="I860" s="19">
        <f>I861+I862</f>
        <v>2769</v>
      </c>
      <c r="J860" s="18">
        <f>J861+J862</f>
        <v>0</v>
      </c>
    </row>
    <row r="861" spans="1:10" ht="204.75" customHeight="1" x14ac:dyDescent="0.2">
      <c r="A861" s="36" t="s">
        <v>25</v>
      </c>
      <c r="B861" s="15" t="s">
        <v>112</v>
      </c>
      <c r="C861" s="15" t="s">
        <v>15</v>
      </c>
      <c r="D861" s="15" t="s">
        <v>41</v>
      </c>
      <c r="E861" s="18">
        <f t="shared" si="157"/>
        <v>2526</v>
      </c>
      <c r="F861" s="18">
        <v>2526</v>
      </c>
      <c r="G861" s="18"/>
      <c r="H861" s="18">
        <f t="shared" si="159"/>
        <v>2628</v>
      </c>
      <c r="I861" s="18">
        <v>2628</v>
      </c>
      <c r="J861" s="18"/>
    </row>
    <row r="862" spans="1:10" ht="60.75" customHeight="1" x14ac:dyDescent="0.2">
      <c r="A862" s="15" t="s">
        <v>23</v>
      </c>
      <c r="B862" s="15" t="s">
        <v>112</v>
      </c>
      <c r="C862" s="15" t="s">
        <v>16</v>
      </c>
      <c r="D862" s="15" t="s">
        <v>41</v>
      </c>
      <c r="E862" s="18">
        <f t="shared" si="157"/>
        <v>141</v>
      </c>
      <c r="F862" s="18">
        <v>141</v>
      </c>
      <c r="G862" s="18"/>
      <c r="H862" s="18">
        <f t="shared" si="159"/>
        <v>141</v>
      </c>
      <c r="I862" s="18">
        <v>141</v>
      </c>
      <c r="J862" s="18"/>
    </row>
    <row r="863" spans="1:10" ht="117.6" customHeight="1" x14ac:dyDescent="0.2">
      <c r="A863" s="36" t="s">
        <v>555</v>
      </c>
      <c r="B863" s="15" t="s">
        <v>113</v>
      </c>
      <c r="C863" s="15"/>
      <c r="D863" s="15"/>
      <c r="E863" s="18">
        <f t="shared" si="157"/>
        <v>3553</v>
      </c>
      <c r="F863" s="19">
        <f>F864</f>
        <v>3553</v>
      </c>
      <c r="G863" s="18">
        <f>G864</f>
        <v>0</v>
      </c>
      <c r="H863" s="18">
        <f t="shared" si="159"/>
        <v>3696</v>
      </c>
      <c r="I863" s="19">
        <f>I864</f>
        <v>3696</v>
      </c>
      <c r="J863" s="18">
        <f>J864</f>
        <v>0</v>
      </c>
    </row>
    <row r="864" spans="1:10" ht="192.75" customHeight="1" x14ac:dyDescent="0.2">
      <c r="A864" s="36" t="s">
        <v>25</v>
      </c>
      <c r="B864" s="15" t="s">
        <v>113</v>
      </c>
      <c r="C864" s="15" t="s">
        <v>15</v>
      </c>
      <c r="D864" s="15" t="s">
        <v>42</v>
      </c>
      <c r="E864" s="18">
        <f t="shared" si="157"/>
        <v>3553</v>
      </c>
      <c r="F864" s="18">
        <v>3553</v>
      </c>
      <c r="G864" s="18"/>
      <c r="H864" s="18">
        <f t="shared" si="159"/>
        <v>3696</v>
      </c>
      <c r="I864" s="18">
        <v>3696</v>
      </c>
      <c r="J864" s="18"/>
    </row>
    <row r="865" spans="1:10" ht="77.45" customHeight="1" x14ac:dyDescent="0.2">
      <c r="A865" s="36" t="s">
        <v>554</v>
      </c>
      <c r="B865" s="15" t="s">
        <v>114</v>
      </c>
      <c r="C865" s="15"/>
      <c r="D865" s="15"/>
      <c r="E865" s="18">
        <f t="shared" si="157"/>
        <v>6628</v>
      </c>
      <c r="F865" s="19">
        <f>F866+F867+F868</f>
        <v>6628</v>
      </c>
      <c r="G865" s="18">
        <f>G866+G867+G868</f>
        <v>0</v>
      </c>
      <c r="H865" s="18">
        <f t="shared" si="159"/>
        <v>6836</v>
      </c>
      <c r="I865" s="19">
        <f>I866+I867+I868</f>
        <v>6836</v>
      </c>
      <c r="J865" s="18">
        <f>J866+J867+J868</f>
        <v>0</v>
      </c>
    </row>
    <row r="866" spans="1:10" ht="206.25" customHeight="1" x14ac:dyDescent="0.2">
      <c r="A866" s="36" t="s">
        <v>25</v>
      </c>
      <c r="B866" s="15" t="s">
        <v>114</v>
      </c>
      <c r="C866" s="15" t="s">
        <v>15</v>
      </c>
      <c r="D866" s="15" t="s">
        <v>42</v>
      </c>
      <c r="E866" s="18">
        <f t="shared" si="157"/>
        <v>6491</v>
      </c>
      <c r="F866" s="18">
        <f>3949+2542</f>
        <v>6491</v>
      </c>
      <c r="G866" s="18"/>
      <c r="H866" s="18">
        <f t="shared" si="159"/>
        <v>6749</v>
      </c>
      <c r="I866" s="18">
        <f>4105+2644</f>
        <v>6749</v>
      </c>
      <c r="J866" s="18"/>
    </row>
    <row r="867" spans="1:10" ht="62.25" customHeight="1" x14ac:dyDescent="0.2">
      <c r="A867" s="15" t="s">
        <v>23</v>
      </c>
      <c r="B867" s="15" t="s">
        <v>114</v>
      </c>
      <c r="C867" s="15" t="s">
        <v>16</v>
      </c>
      <c r="D867" s="15" t="s">
        <v>42</v>
      </c>
      <c r="E867" s="18">
        <f t="shared" si="157"/>
        <v>118</v>
      </c>
      <c r="F867" s="18">
        <v>118</v>
      </c>
      <c r="G867" s="18"/>
      <c r="H867" s="18">
        <f t="shared" si="159"/>
        <v>68</v>
      </c>
      <c r="I867" s="18">
        <v>68</v>
      </c>
      <c r="J867" s="18"/>
    </row>
    <row r="868" spans="1:10" ht="42.75" customHeight="1" x14ac:dyDescent="0.2">
      <c r="A868" s="15" t="s">
        <v>22</v>
      </c>
      <c r="B868" s="15" t="s">
        <v>114</v>
      </c>
      <c r="C868" s="15" t="s">
        <v>18</v>
      </c>
      <c r="D868" s="15" t="s">
        <v>42</v>
      </c>
      <c r="E868" s="18">
        <f t="shared" si="157"/>
        <v>19</v>
      </c>
      <c r="F868" s="18">
        <v>19</v>
      </c>
      <c r="G868" s="18"/>
      <c r="H868" s="18">
        <f t="shared" si="159"/>
        <v>19</v>
      </c>
      <c r="I868" s="18">
        <v>19</v>
      </c>
      <c r="J868" s="18"/>
    </row>
    <row r="869" spans="1:10" ht="45" customHeight="1" x14ac:dyDescent="0.2">
      <c r="A869" s="15" t="s">
        <v>43</v>
      </c>
      <c r="B869" s="15" t="s">
        <v>115</v>
      </c>
      <c r="C869" s="15"/>
      <c r="D869" s="15"/>
      <c r="E869" s="18">
        <f t="shared" si="157"/>
        <v>13000</v>
      </c>
      <c r="F869" s="19">
        <f>SUM(F870:F870)</f>
        <v>13000</v>
      </c>
      <c r="G869" s="18">
        <f>SUM(G870:G870)</f>
        <v>0</v>
      </c>
      <c r="H869" s="18">
        <f t="shared" si="159"/>
        <v>13000</v>
      </c>
      <c r="I869" s="19">
        <f>SUM(I870:I870)</f>
        <v>13000</v>
      </c>
      <c r="J869" s="18">
        <f>SUM(J870:J870)</f>
        <v>0</v>
      </c>
    </row>
    <row r="870" spans="1:10" ht="38.25" customHeight="1" x14ac:dyDescent="0.2">
      <c r="A870" s="15" t="s">
        <v>22</v>
      </c>
      <c r="B870" s="15" t="s">
        <v>115</v>
      </c>
      <c r="C870" s="15" t="s">
        <v>18</v>
      </c>
      <c r="D870" s="15" t="s">
        <v>44</v>
      </c>
      <c r="E870" s="18">
        <f t="shared" ref="E870:E885" si="160">F870+G870</f>
        <v>13000</v>
      </c>
      <c r="F870" s="19">
        <v>13000</v>
      </c>
      <c r="G870" s="18"/>
      <c r="H870" s="18">
        <f t="shared" si="159"/>
        <v>13000</v>
      </c>
      <c r="I870" s="19">
        <v>13000</v>
      </c>
      <c r="J870" s="18"/>
    </row>
    <row r="871" spans="1:10" ht="42" customHeight="1" x14ac:dyDescent="0.2">
      <c r="A871" s="36" t="s">
        <v>49</v>
      </c>
      <c r="B871" s="15" t="s">
        <v>116</v>
      </c>
      <c r="C871" s="15"/>
      <c r="D871" s="15"/>
      <c r="E871" s="18">
        <f t="shared" si="160"/>
        <v>65735</v>
      </c>
      <c r="F871" s="19">
        <f>F872</f>
        <v>65735</v>
      </c>
      <c r="G871" s="18">
        <f>G872</f>
        <v>0</v>
      </c>
      <c r="H871" s="18">
        <f t="shared" si="159"/>
        <v>62195</v>
      </c>
      <c r="I871" s="19">
        <f>I872</f>
        <v>62195</v>
      </c>
      <c r="J871" s="18">
        <f>J872</f>
        <v>0</v>
      </c>
    </row>
    <row r="872" spans="1:10" ht="87.75" customHeight="1" x14ac:dyDescent="0.2">
      <c r="A872" s="15" t="s">
        <v>45</v>
      </c>
      <c r="B872" s="15" t="s">
        <v>116</v>
      </c>
      <c r="C872" s="15" t="s">
        <v>46</v>
      </c>
      <c r="D872" s="15" t="s">
        <v>47</v>
      </c>
      <c r="E872" s="18">
        <f t="shared" si="160"/>
        <v>65735</v>
      </c>
      <c r="F872" s="18">
        <v>65735</v>
      </c>
      <c r="G872" s="18"/>
      <c r="H872" s="18">
        <f t="shared" si="159"/>
        <v>62195</v>
      </c>
      <c r="I872" s="18">
        <f>61795+400</f>
        <v>62195</v>
      </c>
      <c r="J872" s="18"/>
    </row>
    <row r="873" spans="1:10" ht="105.75" customHeight="1" x14ac:dyDescent="0.2">
      <c r="A873" s="15" t="s">
        <v>55</v>
      </c>
      <c r="B873" s="15" t="s">
        <v>117</v>
      </c>
      <c r="C873" s="15"/>
      <c r="D873" s="15"/>
      <c r="E873" s="18">
        <f t="shared" si="160"/>
        <v>42895</v>
      </c>
      <c r="F873" s="19">
        <f>F874+F875+F876+F877</f>
        <v>42895</v>
      </c>
      <c r="G873" s="18">
        <f>SUM(G874:G877)</f>
        <v>0</v>
      </c>
      <c r="H873" s="18">
        <f t="shared" si="159"/>
        <v>43483</v>
      </c>
      <c r="I873" s="19">
        <f>I874+I875+I876+I877</f>
        <v>43483</v>
      </c>
      <c r="J873" s="18">
        <f>SUM(J874:J877)</f>
        <v>0</v>
      </c>
    </row>
    <row r="874" spans="1:10" ht="181.5" x14ac:dyDescent="0.2">
      <c r="A874" s="36" t="s">
        <v>25</v>
      </c>
      <c r="B874" s="15" t="s">
        <v>117</v>
      </c>
      <c r="C874" s="15" t="s">
        <v>15</v>
      </c>
      <c r="D874" s="15" t="s">
        <v>1</v>
      </c>
      <c r="E874" s="18">
        <f t="shared" si="160"/>
        <v>24690</v>
      </c>
      <c r="F874" s="19">
        <v>24690</v>
      </c>
      <c r="G874" s="18"/>
      <c r="H874" s="18">
        <f t="shared" si="159"/>
        <v>24907.7</v>
      </c>
      <c r="I874" s="19">
        <v>24907.7</v>
      </c>
      <c r="J874" s="18"/>
    </row>
    <row r="875" spans="1:10" ht="181.5" x14ac:dyDescent="0.2">
      <c r="A875" s="36" t="s">
        <v>25</v>
      </c>
      <c r="B875" s="15" t="s">
        <v>117</v>
      </c>
      <c r="C875" s="15" t="s">
        <v>15</v>
      </c>
      <c r="D875" s="15" t="s">
        <v>3</v>
      </c>
      <c r="E875" s="18">
        <f t="shared" si="160"/>
        <v>17171</v>
      </c>
      <c r="F875" s="18">
        <v>17171</v>
      </c>
      <c r="G875" s="18"/>
      <c r="H875" s="18">
        <f t="shared" si="159"/>
        <v>17322.3</v>
      </c>
      <c r="I875" s="18">
        <v>17322.3</v>
      </c>
      <c r="J875" s="18"/>
    </row>
    <row r="876" spans="1:10" ht="63.75" customHeight="1" x14ac:dyDescent="0.2">
      <c r="A876" s="36" t="s">
        <v>23</v>
      </c>
      <c r="B876" s="15" t="s">
        <v>117</v>
      </c>
      <c r="C876" s="15" t="s">
        <v>16</v>
      </c>
      <c r="D876" s="15" t="s">
        <v>1</v>
      </c>
      <c r="E876" s="18">
        <f t="shared" si="160"/>
        <v>629</v>
      </c>
      <c r="F876" s="19">
        <v>629</v>
      </c>
      <c r="G876" s="18"/>
      <c r="H876" s="18">
        <f t="shared" si="159"/>
        <v>773</v>
      </c>
      <c r="I876" s="19">
        <v>773</v>
      </c>
      <c r="J876" s="18"/>
    </row>
    <row r="877" spans="1:10" ht="69" customHeight="1" x14ac:dyDescent="0.2">
      <c r="A877" s="36" t="s">
        <v>23</v>
      </c>
      <c r="B877" s="15" t="s">
        <v>117</v>
      </c>
      <c r="C877" s="15" t="s">
        <v>16</v>
      </c>
      <c r="D877" s="15" t="s">
        <v>3</v>
      </c>
      <c r="E877" s="18">
        <f t="shared" si="160"/>
        <v>405</v>
      </c>
      <c r="F877" s="18">
        <v>405</v>
      </c>
      <c r="G877" s="18"/>
      <c r="H877" s="18">
        <f t="shared" si="159"/>
        <v>480</v>
      </c>
      <c r="I877" s="18">
        <v>480</v>
      </c>
      <c r="J877" s="18"/>
    </row>
    <row r="878" spans="1:10" ht="132" x14ac:dyDescent="0.2">
      <c r="A878" s="15" t="s">
        <v>604</v>
      </c>
      <c r="B878" s="15" t="s">
        <v>603</v>
      </c>
      <c r="C878" s="15"/>
      <c r="D878" s="15"/>
      <c r="E878" s="18">
        <f t="shared" si="160"/>
        <v>17.399999999999999</v>
      </c>
      <c r="F878" s="19">
        <f>F879</f>
        <v>0</v>
      </c>
      <c r="G878" s="19">
        <f>G879</f>
        <v>17.399999999999999</v>
      </c>
      <c r="H878" s="18">
        <f t="shared" si="159"/>
        <v>15.5</v>
      </c>
      <c r="I878" s="19">
        <f>I879</f>
        <v>0</v>
      </c>
      <c r="J878" s="19">
        <f>J879</f>
        <v>15.5</v>
      </c>
    </row>
    <row r="879" spans="1:10" ht="62.45" customHeight="1" x14ac:dyDescent="0.2">
      <c r="A879" s="15" t="s">
        <v>23</v>
      </c>
      <c r="B879" s="15" t="s">
        <v>603</v>
      </c>
      <c r="C879" s="15" t="s">
        <v>16</v>
      </c>
      <c r="D879" s="15" t="s">
        <v>605</v>
      </c>
      <c r="E879" s="18">
        <f t="shared" si="160"/>
        <v>17.399999999999999</v>
      </c>
      <c r="F879" s="19">
        <v>0</v>
      </c>
      <c r="G879" s="18">
        <v>17.399999999999999</v>
      </c>
      <c r="H879" s="18">
        <f t="shared" si="159"/>
        <v>15.5</v>
      </c>
      <c r="I879" s="19">
        <v>0</v>
      </c>
      <c r="J879" s="18">
        <v>15.5</v>
      </c>
    </row>
    <row r="880" spans="1:10" ht="115.5" x14ac:dyDescent="0.2">
      <c r="A880" s="15" t="s">
        <v>118</v>
      </c>
      <c r="B880" s="15" t="s">
        <v>119</v>
      </c>
      <c r="C880" s="15"/>
      <c r="D880" s="15"/>
      <c r="E880" s="18">
        <f t="shared" si="160"/>
        <v>1866</v>
      </c>
      <c r="F880" s="19">
        <f>F881</f>
        <v>0</v>
      </c>
      <c r="G880" s="19">
        <f>G881</f>
        <v>1866</v>
      </c>
      <c r="H880" s="18">
        <f t="shared" si="159"/>
        <v>1935</v>
      </c>
      <c r="I880" s="19">
        <f>I881</f>
        <v>0</v>
      </c>
      <c r="J880" s="19">
        <f>J881</f>
        <v>1935</v>
      </c>
    </row>
    <row r="881" spans="1:10" ht="181.5" x14ac:dyDescent="0.2">
      <c r="A881" s="36" t="s">
        <v>25</v>
      </c>
      <c r="B881" s="15" t="s">
        <v>119</v>
      </c>
      <c r="C881" s="15" t="s">
        <v>15</v>
      </c>
      <c r="D881" s="15" t="s">
        <v>6</v>
      </c>
      <c r="E881" s="18">
        <f t="shared" si="160"/>
        <v>1866</v>
      </c>
      <c r="F881" s="19">
        <v>0</v>
      </c>
      <c r="G881" s="18">
        <f>1310+556</f>
        <v>1866</v>
      </c>
      <c r="H881" s="18">
        <f t="shared" si="159"/>
        <v>1935</v>
      </c>
      <c r="I881" s="19">
        <v>0</v>
      </c>
      <c r="J881" s="18">
        <f>1359+576</f>
        <v>1935</v>
      </c>
    </row>
    <row r="882" spans="1:10" ht="132" x14ac:dyDescent="0.2">
      <c r="A882" s="15" t="s">
        <v>900</v>
      </c>
      <c r="B882" s="15" t="s">
        <v>901</v>
      </c>
      <c r="C882" s="15"/>
      <c r="D882" s="15"/>
      <c r="E882" s="18">
        <f t="shared" si="160"/>
        <v>8.6999999999999993</v>
      </c>
      <c r="F882" s="19">
        <f>F883</f>
        <v>0</v>
      </c>
      <c r="G882" s="19">
        <f>G883</f>
        <v>8.6999999999999993</v>
      </c>
      <c r="H882" s="18">
        <f t="shared" si="159"/>
        <v>8.6999999999999993</v>
      </c>
      <c r="I882" s="19">
        <f>I883</f>
        <v>0</v>
      </c>
      <c r="J882" s="19">
        <f>J883</f>
        <v>8.6999999999999993</v>
      </c>
    </row>
    <row r="883" spans="1:10" ht="198.75" customHeight="1" x14ac:dyDescent="0.2">
      <c r="A883" s="36" t="s">
        <v>25</v>
      </c>
      <c r="B883" s="15" t="s">
        <v>901</v>
      </c>
      <c r="C883" s="15" t="s">
        <v>15</v>
      </c>
      <c r="D883" s="15" t="s">
        <v>7</v>
      </c>
      <c r="E883" s="18">
        <f t="shared" si="160"/>
        <v>8.6999999999999993</v>
      </c>
      <c r="F883" s="19">
        <v>0</v>
      </c>
      <c r="G883" s="18">
        <v>8.6999999999999993</v>
      </c>
      <c r="H883" s="18">
        <f t="shared" si="159"/>
        <v>8.6999999999999993</v>
      </c>
      <c r="I883" s="19">
        <v>0</v>
      </c>
      <c r="J883" s="18">
        <v>8.6999999999999993</v>
      </c>
    </row>
    <row r="884" spans="1:10" ht="41.25" customHeight="1" x14ac:dyDescent="0.2">
      <c r="A884" s="36" t="s">
        <v>909</v>
      </c>
      <c r="B884" s="15"/>
      <c r="C884" s="15"/>
      <c r="D884" s="15"/>
      <c r="E884" s="18">
        <f t="shared" si="160"/>
        <v>111525</v>
      </c>
      <c r="F884" s="19">
        <v>111525</v>
      </c>
      <c r="G884" s="18"/>
      <c r="H884" s="18">
        <f t="shared" si="159"/>
        <v>229536</v>
      </c>
      <c r="I884" s="19">
        <v>229536</v>
      </c>
      <c r="J884" s="18"/>
    </row>
    <row r="885" spans="1:10" ht="18" customHeight="1" x14ac:dyDescent="0.2">
      <c r="A885" s="34" t="s">
        <v>12</v>
      </c>
      <c r="B885" s="11"/>
      <c r="C885" s="11"/>
      <c r="D885" s="11"/>
      <c r="E885" s="16">
        <f t="shared" si="160"/>
        <v>10983760.099999998</v>
      </c>
      <c r="F885" s="16">
        <f>F13+F67+F221+F254+F314+F337+F566+F603+F612+F635+F665+F739+F781+F826+F844+F816+F839+F647+F884</f>
        <v>4460989.0000000009</v>
      </c>
      <c r="G885" s="16">
        <f>G13+G67+G221+G254+G314+G337+G566+G603+G612+G635+G665+G739+G781+G826+G844+G816+G839+G647+G884</f>
        <v>6522771.0999999978</v>
      </c>
      <c r="H885" s="16">
        <f t="shared" si="159"/>
        <v>10866793.800000001</v>
      </c>
      <c r="I885" s="16">
        <f>I13+I67+I221+I254+I314+I337+I566+I603+I612+I635+I665+I739+I781+I826+I844+I816+I839+I647+I884</f>
        <v>4590714</v>
      </c>
      <c r="J885" s="16">
        <f>J13+J67+J221+J254+J314+J337+J566+J603+J612+J635+J665+J739+J781+J826+J844+J816+J839+J647+J884</f>
        <v>6276079.7999999998</v>
      </c>
    </row>
    <row r="886" spans="1:10" x14ac:dyDescent="0.2">
      <c r="A886" s="13"/>
    </row>
    <row r="889" spans="1:10" x14ac:dyDescent="0.2">
      <c r="G889" s="59"/>
    </row>
  </sheetData>
  <autoFilter ref="A12:IJ885"/>
  <mergeCells count="2">
    <mergeCell ref="A9:D9"/>
    <mergeCell ref="A6:H8"/>
  </mergeCells>
  <pageMargins left="1.1417322834645669" right="0.6692913385826772" top="0.78740157480314965" bottom="0.78740157480314965" header="0" footer="0"/>
  <pageSetup paperSize="9" orientation="portrait" r:id="rId1"/>
  <headerFooter differentFirst="1">
    <oddHeader>&amp;C&amp;"Times New Roman,обычный"&amp;12&amp;P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election activeCell="G3" sqref="G3"/>
    </sheetView>
  </sheetViews>
  <sheetFormatPr defaultRowHeight="12.75" x14ac:dyDescent="0.2"/>
  <cols>
    <col min="1" max="1" width="33.42578125" customWidth="1"/>
    <col min="2" max="2" width="17.42578125" customWidth="1"/>
    <col min="3" max="3" width="11.5703125" customWidth="1"/>
    <col min="4" max="4" width="11.28515625" customWidth="1"/>
    <col min="5" max="5" width="11.5703125" customWidth="1"/>
    <col min="6" max="6" width="11.28515625" customWidth="1"/>
    <col min="7" max="7" width="11.7109375" customWidth="1"/>
    <col min="8" max="8" width="12.85546875" customWidth="1"/>
  </cols>
  <sheetData>
    <row r="1" spans="1:8" ht="66" x14ac:dyDescent="0.2">
      <c r="A1" s="5" t="s">
        <v>0</v>
      </c>
      <c r="B1" s="1" t="s">
        <v>13</v>
      </c>
      <c r="C1" s="1" t="s">
        <v>587</v>
      </c>
      <c r="D1" s="1" t="s">
        <v>588</v>
      </c>
      <c r="E1" s="1" t="s">
        <v>589</v>
      </c>
      <c r="F1" s="1" t="s">
        <v>659</v>
      </c>
      <c r="G1" s="4" t="s">
        <v>660</v>
      </c>
      <c r="H1" s="1" t="s">
        <v>661</v>
      </c>
    </row>
    <row r="2" spans="1:8" ht="99" x14ac:dyDescent="0.2">
      <c r="A2" s="5" t="s">
        <v>663</v>
      </c>
      <c r="B2" s="1" t="s">
        <v>120</v>
      </c>
      <c r="C2" s="2">
        <v>66936</v>
      </c>
      <c r="D2" s="2">
        <v>64658</v>
      </c>
      <c r="E2" s="2">
        <v>2278</v>
      </c>
      <c r="F2" s="2">
        <v>67015</v>
      </c>
      <c r="G2" s="2">
        <v>64658</v>
      </c>
      <c r="H2" s="2">
        <v>2357</v>
      </c>
    </row>
    <row r="3" spans="1:8" ht="66" x14ac:dyDescent="0.2">
      <c r="A3" s="6" t="s">
        <v>664</v>
      </c>
      <c r="B3" s="1" t="s">
        <v>235</v>
      </c>
      <c r="C3" s="2">
        <v>3817012</v>
      </c>
      <c r="D3" s="2">
        <v>1514672</v>
      </c>
      <c r="E3" s="2">
        <v>2302340</v>
      </c>
      <c r="F3" s="2">
        <v>3982147</v>
      </c>
      <c r="G3" s="3">
        <v>1486916</v>
      </c>
      <c r="H3" s="2">
        <v>2495231</v>
      </c>
    </row>
    <row r="4" spans="1:8" ht="82.5" x14ac:dyDescent="0.2">
      <c r="A4" s="5" t="s">
        <v>665</v>
      </c>
      <c r="B4" s="1" t="s">
        <v>82</v>
      </c>
      <c r="C4" s="2">
        <v>18934</v>
      </c>
      <c r="D4" s="2">
        <v>18934</v>
      </c>
      <c r="E4" s="2">
        <v>0</v>
      </c>
      <c r="F4" s="2">
        <v>18934</v>
      </c>
      <c r="G4" s="2">
        <v>18934</v>
      </c>
      <c r="H4" s="2">
        <v>0</v>
      </c>
    </row>
    <row r="5" spans="1:8" ht="82.5" x14ac:dyDescent="0.2">
      <c r="A5" s="5" t="s">
        <v>666</v>
      </c>
      <c r="B5" s="1" t="s">
        <v>51</v>
      </c>
      <c r="C5" s="2">
        <v>397520</v>
      </c>
      <c r="D5" s="2">
        <v>379160</v>
      </c>
      <c r="E5" s="2">
        <v>18360</v>
      </c>
      <c r="F5" s="2">
        <v>407680</v>
      </c>
      <c r="G5" s="2">
        <v>380176</v>
      </c>
      <c r="H5" s="2">
        <v>27504</v>
      </c>
    </row>
    <row r="6" spans="1:8" ht="66" x14ac:dyDescent="0.2">
      <c r="A6" s="5" t="s">
        <v>667</v>
      </c>
      <c r="B6" s="1" t="s">
        <v>327</v>
      </c>
      <c r="C6" s="2">
        <v>43737</v>
      </c>
      <c r="D6" s="2">
        <v>15789</v>
      </c>
      <c r="E6" s="2">
        <v>27948</v>
      </c>
      <c r="F6" s="2">
        <v>43737</v>
      </c>
      <c r="G6" s="3">
        <v>15789</v>
      </c>
      <c r="H6" s="3">
        <v>27948</v>
      </c>
    </row>
    <row r="7" spans="1:8" ht="82.5" x14ac:dyDescent="0.2">
      <c r="A7" s="6" t="s">
        <v>668</v>
      </c>
      <c r="B7" s="1" t="s">
        <v>363</v>
      </c>
      <c r="C7" s="2">
        <v>1096037</v>
      </c>
      <c r="D7" s="2">
        <v>41925</v>
      </c>
      <c r="E7" s="2">
        <v>1054112</v>
      </c>
      <c r="F7" s="2">
        <v>1136742</v>
      </c>
      <c r="G7" s="3">
        <v>41925</v>
      </c>
      <c r="H7" s="2">
        <v>1094817</v>
      </c>
    </row>
    <row r="8" spans="1:8" ht="82.5" x14ac:dyDescent="0.2">
      <c r="A8" s="5" t="s">
        <v>669</v>
      </c>
      <c r="B8" s="1" t="s">
        <v>214</v>
      </c>
      <c r="C8" s="2">
        <v>159916</v>
      </c>
      <c r="D8" s="2">
        <v>159916</v>
      </c>
      <c r="E8" s="2">
        <v>0</v>
      </c>
      <c r="F8" s="2">
        <v>159916</v>
      </c>
      <c r="G8" s="2">
        <v>159916</v>
      </c>
      <c r="H8" s="2">
        <v>0</v>
      </c>
    </row>
    <row r="9" spans="1:8" ht="132" x14ac:dyDescent="0.2">
      <c r="A9" s="5" t="s">
        <v>670</v>
      </c>
      <c r="B9" s="1" t="s">
        <v>335</v>
      </c>
      <c r="C9" s="2">
        <v>14721</v>
      </c>
      <c r="D9" s="2">
        <v>14721</v>
      </c>
      <c r="E9" s="2">
        <v>0</v>
      </c>
      <c r="F9" s="2">
        <v>14721</v>
      </c>
      <c r="G9" s="3">
        <v>14721</v>
      </c>
      <c r="H9" s="2">
        <v>0</v>
      </c>
    </row>
    <row r="10" spans="1:8" ht="148.5" x14ac:dyDescent="0.2">
      <c r="A10" s="5" t="s">
        <v>671</v>
      </c>
      <c r="B10" s="1" t="s">
        <v>145</v>
      </c>
      <c r="C10" s="2">
        <v>2356</v>
      </c>
      <c r="D10" s="2">
        <v>1872</v>
      </c>
      <c r="E10" s="2">
        <v>484</v>
      </c>
      <c r="F10" s="2">
        <v>2375</v>
      </c>
      <c r="G10" s="2">
        <v>1872</v>
      </c>
      <c r="H10" s="2">
        <v>503</v>
      </c>
    </row>
    <row r="11" spans="1:8" ht="82.5" x14ac:dyDescent="0.2">
      <c r="A11" s="5" t="s">
        <v>672</v>
      </c>
      <c r="B11" s="1" t="s">
        <v>106</v>
      </c>
      <c r="C11" s="2">
        <v>3099</v>
      </c>
      <c r="D11" s="2">
        <v>23</v>
      </c>
      <c r="E11" s="2">
        <v>3076</v>
      </c>
      <c r="F11" s="2">
        <v>3118</v>
      </c>
      <c r="G11" s="2">
        <v>23</v>
      </c>
      <c r="H11" s="2">
        <v>3095</v>
      </c>
    </row>
    <row r="12" spans="1:8" ht="99" x14ac:dyDescent="0.2">
      <c r="A12" s="1" t="s">
        <v>731</v>
      </c>
      <c r="B12" s="1" t="s">
        <v>732</v>
      </c>
      <c r="C12" s="2">
        <v>1933</v>
      </c>
      <c r="D12" s="2">
        <v>1933</v>
      </c>
      <c r="E12" s="2">
        <v>0</v>
      </c>
      <c r="F12" s="2">
        <v>1933</v>
      </c>
      <c r="G12" s="2">
        <v>1933</v>
      </c>
      <c r="H12" s="2">
        <v>0</v>
      </c>
    </row>
    <row r="13" spans="1:8" ht="82.5" x14ac:dyDescent="0.2">
      <c r="A13" s="5" t="s">
        <v>673</v>
      </c>
      <c r="B13" s="1" t="s">
        <v>157</v>
      </c>
      <c r="C13" s="2">
        <v>341865</v>
      </c>
      <c r="D13" s="2">
        <v>341586</v>
      </c>
      <c r="E13" s="2">
        <v>279</v>
      </c>
      <c r="F13" s="2">
        <v>341865</v>
      </c>
      <c r="G13" s="3">
        <v>341586</v>
      </c>
      <c r="H13" s="2">
        <v>279</v>
      </c>
    </row>
    <row r="14" spans="1:8" ht="115.5" x14ac:dyDescent="0.2">
      <c r="A14" s="5" t="s">
        <v>674</v>
      </c>
      <c r="B14" s="1" t="s">
        <v>195</v>
      </c>
      <c r="C14" s="2">
        <v>592336</v>
      </c>
      <c r="D14" s="2">
        <v>353194</v>
      </c>
      <c r="E14" s="2">
        <v>239142</v>
      </c>
      <c r="F14" s="2">
        <v>561812</v>
      </c>
      <c r="G14" s="3">
        <v>353194</v>
      </c>
      <c r="H14" s="2">
        <v>208618</v>
      </c>
    </row>
    <row r="15" spans="1:8" ht="115.5" x14ac:dyDescent="0.2">
      <c r="A15" s="5" t="s">
        <v>675</v>
      </c>
      <c r="B15" s="1" t="s">
        <v>342</v>
      </c>
      <c r="C15" s="2">
        <v>90576</v>
      </c>
      <c r="D15" s="2">
        <v>89376</v>
      </c>
      <c r="E15" s="2">
        <v>1200</v>
      </c>
      <c r="F15" s="2">
        <v>90856</v>
      </c>
      <c r="G15" s="3">
        <v>89376</v>
      </c>
      <c r="H15" s="2">
        <v>1480</v>
      </c>
    </row>
    <row r="16" spans="1:8" ht="99" x14ac:dyDescent="0.2">
      <c r="A16" s="1" t="s">
        <v>676</v>
      </c>
      <c r="B16" s="1" t="s">
        <v>543</v>
      </c>
      <c r="C16" s="2">
        <v>342</v>
      </c>
      <c r="D16" s="2">
        <v>342</v>
      </c>
      <c r="E16" s="2">
        <v>0</v>
      </c>
      <c r="F16" s="2">
        <v>342</v>
      </c>
      <c r="G16" s="3">
        <v>342</v>
      </c>
      <c r="H16" s="2">
        <v>0</v>
      </c>
    </row>
    <row r="17" spans="1:8" ht="115.5" x14ac:dyDescent="0.2">
      <c r="A17" s="5" t="s">
        <v>677</v>
      </c>
      <c r="B17" s="1" t="s">
        <v>152</v>
      </c>
      <c r="C17" s="2">
        <v>8940</v>
      </c>
      <c r="D17" s="2">
        <v>105</v>
      </c>
      <c r="E17" s="2">
        <v>8835</v>
      </c>
      <c r="F17" s="2">
        <v>9029</v>
      </c>
      <c r="G17" s="3">
        <v>105</v>
      </c>
      <c r="H17" s="2">
        <v>8924</v>
      </c>
    </row>
    <row r="18" spans="1:8" ht="99" x14ac:dyDescent="0.2">
      <c r="A18" s="1" t="s">
        <v>678</v>
      </c>
      <c r="B18" s="1" t="s">
        <v>590</v>
      </c>
      <c r="C18" s="2">
        <v>12068</v>
      </c>
      <c r="D18" s="2">
        <v>4333</v>
      </c>
      <c r="E18" s="2">
        <v>7735</v>
      </c>
      <c r="F18" s="2">
        <v>70118</v>
      </c>
      <c r="G18" s="2">
        <v>36881</v>
      </c>
      <c r="H18" s="2">
        <v>33237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14</vt:lpstr>
      <vt:lpstr>Лист1</vt:lpstr>
      <vt:lpstr>'Приложение 14'!Заголовки_для_печати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Метелёва</dc:creator>
  <dc:description>POI HSSF rep:2.31.0.138</dc:description>
  <cp:lastModifiedBy>User</cp:lastModifiedBy>
  <cp:lastPrinted>2021-12-18T11:39:13Z</cp:lastPrinted>
  <dcterms:created xsi:type="dcterms:W3CDTF">2013-11-13T16:11:47Z</dcterms:created>
  <dcterms:modified xsi:type="dcterms:W3CDTF">2021-12-22T14:15:32Z</dcterms:modified>
</cp:coreProperties>
</file>