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6 заседание (16.08.2024)\273 О внес. изм. в бюджет\"/>
    </mc:Choice>
  </mc:AlternateContent>
  <xr:revisionPtr revIDLastSave="0" documentId="13_ncr:1_{F37A685C-B85F-4027-9735-DB7ACB9E86FB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приложение" sheetId="7" r:id="rId1"/>
  </sheets>
  <definedNames>
    <definedName name="_xlnm._FilterDatabase" localSheetId="0" hidden="1">приложение!$A$15:$IU$15</definedName>
    <definedName name="_xlnm.Print_Titles" localSheetId="0">приложение!$15:$15</definedName>
    <definedName name="_xlnm.Print_Area" localSheetId="0">приложение!$B$1:$K$74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3" i="7" l="1"/>
  <c r="G23" i="7"/>
  <c r="J35" i="7" l="1"/>
  <c r="J19" i="7" l="1"/>
  <c r="I19" i="7" s="1"/>
  <c r="G19" i="7"/>
  <c r="F19" i="7" s="1"/>
  <c r="I20" i="7"/>
  <c r="F20" i="7"/>
  <c r="J18" i="7" l="1"/>
  <c r="G18" i="7"/>
  <c r="G43" i="7"/>
  <c r="I39" i="7"/>
  <c r="K35" i="7"/>
  <c r="H35" i="7"/>
  <c r="F39" i="7"/>
  <c r="G42" i="7"/>
  <c r="G26" i="7"/>
  <c r="I18" i="7" l="1"/>
  <c r="F18" i="7"/>
  <c r="G25" i="7"/>
  <c r="F27" i="7"/>
  <c r="G29" i="7"/>
  <c r="F38" i="7"/>
  <c r="G35" i="7" l="1"/>
  <c r="F36" i="7"/>
  <c r="F37" i="7"/>
  <c r="K34" i="7"/>
  <c r="H34" i="7"/>
  <c r="F25" i="7" l="1"/>
  <c r="F26" i="7"/>
  <c r="G47" i="7" l="1"/>
  <c r="F51" i="7"/>
  <c r="H50" i="7"/>
  <c r="F50" i="7" s="1"/>
  <c r="H49" i="7" l="1"/>
  <c r="H45" i="7" s="1"/>
  <c r="H33" i="7" s="1"/>
  <c r="H16" i="7" s="1"/>
  <c r="G22" i="7"/>
  <c r="F22" i="7" s="1"/>
  <c r="J22" i="7"/>
  <c r="J21" i="7" s="1"/>
  <c r="F23" i="7"/>
  <c r="I23" i="7"/>
  <c r="G28" i="7"/>
  <c r="J28" i="7"/>
  <c r="F29" i="7"/>
  <c r="I29" i="7"/>
  <c r="G31" i="7"/>
  <c r="F32" i="7"/>
  <c r="J34" i="7"/>
  <c r="F42" i="7"/>
  <c r="I42" i="7"/>
  <c r="F43" i="7"/>
  <c r="J43" i="7"/>
  <c r="I43" i="7" s="1"/>
  <c r="G44" i="7"/>
  <c r="F44" i="7" s="1"/>
  <c r="I44" i="7"/>
  <c r="K45" i="7"/>
  <c r="K33" i="7" s="1"/>
  <c r="J46" i="7"/>
  <c r="I46" i="7" s="1"/>
  <c r="G46" i="7"/>
  <c r="F46" i="7" s="1"/>
  <c r="I47" i="7"/>
  <c r="F48" i="7"/>
  <c r="I48" i="7"/>
  <c r="G49" i="7"/>
  <c r="J52" i="7"/>
  <c r="I53" i="7"/>
  <c r="G55" i="7"/>
  <c r="G54" i="7" s="1"/>
  <c r="F54" i="7" s="1"/>
  <c r="J55" i="7"/>
  <c r="J54" i="7" s="1"/>
  <c r="I54" i="7" s="1"/>
  <c r="F56" i="7"/>
  <c r="I56" i="7"/>
  <c r="G59" i="7"/>
  <c r="F59" i="7" s="1"/>
  <c r="J59" i="7"/>
  <c r="F60" i="7"/>
  <c r="I60" i="7"/>
  <c r="F61" i="7"/>
  <c r="I61" i="7"/>
  <c r="G62" i="7"/>
  <c r="F62" i="7" s="1"/>
  <c r="J62" i="7"/>
  <c r="I62" i="7" s="1"/>
  <c r="F63" i="7"/>
  <c r="I63" i="7"/>
  <c r="G65" i="7"/>
  <c r="G64" i="7" s="1"/>
  <c r="J65" i="7"/>
  <c r="F66" i="7"/>
  <c r="I66" i="7"/>
  <c r="H67" i="7"/>
  <c r="H65" i="7" s="1"/>
  <c r="K67" i="7"/>
  <c r="I67" i="7" s="1"/>
  <c r="G70" i="7"/>
  <c r="J70" i="7"/>
  <c r="J69" i="7" s="1"/>
  <c r="H71" i="7"/>
  <c r="H70" i="7" s="1"/>
  <c r="H69" i="7" s="1"/>
  <c r="H68" i="7" s="1"/>
  <c r="K71" i="7"/>
  <c r="I71" i="7" s="1"/>
  <c r="F72" i="7"/>
  <c r="I72" i="7"/>
  <c r="F73" i="7"/>
  <c r="I73" i="7"/>
  <c r="F71" i="7" l="1"/>
  <c r="I28" i="7"/>
  <c r="J24" i="7"/>
  <c r="J17" i="7" s="1"/>
  <c r="G24" i="7"/>
  <c r="F24" i="7" s="1"/>
  <c r="F31" i="7"/>
  <c r="G30" i="7"/>
  <c r="F30" i="7" s="1"/>
  <c r="K65" i="7"/>
  <c r="K64" i="7" s="1"/>
  <c r="K57" i="7" s="1"/>
  <c r="J58" i="7"/>
  <c r="I58" i="7" s="1"/>
  <c r="F55" i="7"/>
  <c r="F28" i="7"/>
  <c r="I22" i="7"/>
  <c r="G41" i="7"/>
  <c r="F41" i="7" s="1"/>
  <c r="F70" i="7"/>
  <c r="F67" i="7"/>
  <c r="I65" i="7"/>
  <c r="G58" i="7"/>
  <c r="F58" i="7" s="1"/>
  <c r="J41" i="7"/>
  <c r="I41" i="7" s="1"/>
  <c r="I35" i="7"/>
  <c r="J45" i="7"/>
  <c r="I45" i="7" s="1"/>
  <c r="I34" i="7"/>
  <c r="G34" i="7"/>
  <c r="F34" i="7" s="1"/>
  <c r="F35" i="7"/>
  <c r="I21" i="7"/>
  <c r="H64" i="7"/>
  <c r="H57" i="7" s="1"/>
  <c r="H74" i="7" s="1"/>
  <c r="F65" i="7"/>
  <c r="G69" i="7"/>
  <c r="J64" i="7"/>
  <c r="I59" i="7"/>
  <c r="I55" i="7"/>
  <c r="F47" i="7"/>
  <c r="K70" i="7"/>
  <c r="K69" i="7" s="1"/>
  <c r="G21" i="7"/>
  <c r="G17" i="7" s="1"/>
  <c r="I52" i="7"/>
  <c r="G45" i="7"/>
  <c r="F45" i="7" s="1"/>
  <c r="F49" i="7"/>
  <c r="I24" i="7" l="1"/>
  <c r="I64" i="7"/>
  <c r="F64" i="7"/>
  <c r="G40" i="7"/>
  <c r="F40" i="7" s="1"/>
  <c r="F33" i="7" s="1"/>
  <c r="G57" i="7"/>
  <c r="F57" i="7" s="1"/>
  <c r="J40" i="7"/>
  <c r="I40" i="7" s="1"/>
  <c r="I70" i="7"/>
  <c r="I17" i="7"/>
  <c r="J57" i="7"/>
  <c r="I57" i="7" s="1"/>
  <c r="F21" i="7"/>
  <c r="F17" i="7"/>
  <c r="G68" i="7"/>
  <c r="F68" i="7" s="1"/>
  <c r="F69" i="7"/>
  <c r="K68" i="7"/>
  <c r="I69" i="7"/>
  <c r="G33" i="7" l="1"/>
  <c r="G16" i="7" s="1"/>
  <c r="J33" i="7"/>
  <c r="I33" i="7" s="1"/>
  <c r="I68" i="7"/>
  <c r="K74" i="7"/>
  <c r="J16" i="7"/>
  <c r="G74" i="7" l="1"/>
  <c r="F74" i="7" s="1"/>
  <c r="F16" i="7"/>
  <c r="I16" i="7"/>
  <c r="J74" i="7"/>
  <c r="I74" i="7" s="1"/>
</calcChain>
</file>

<file path=xl/sharedStrings.xml><?xml version="1.0" encoding="utf-8"?>
<sst xmlns="http://schemas.openxmlformats.org/spreadsheetml/2006/main" count="169" uniqueCount="108">
  <si>
    <t>Расходы</t>
  </si>
  <si>
    <t>тыс. рублей</t>
  </si>
  <si>
    <t>Бюджетная классификация</t>
  </si>
  <si>
    <t>в том числе: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</si>
  <si>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</si>
  <si>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</si>
  <si>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</si>
  <si>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</si>
  <si>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>0400</t>
  </si>
  <si>
    <t>Национальная экономика</t>
  </si>
  <si>
    <t>0409</t>
  </si>
  <si>
    <t>Дорожное хозяйство  (дорожные фонды)</t>
  </si>
  <si>
    <t>400</t>
  </si>
  <si>
    <t>200</t>
  </si>
  <si>
    <t>0500</t>
  </si>
  <si>
    <t>Жилищно-коммунальное хозяйство</t>
  </si>
  <si>
    <t>0503</t>
  </si>
  <si>
    <t>Благоустройство</t>
  </si>
  <si>
    <t>0700</t>
  </si>
  <si>
    <t>Образование</t>
  </si>
  <si>
    <t>0701</t>
  </si>
  <si>
    <t>Дошкольное образование</t>
  </si>
  <si>
    <t>1330244300</t>
  </si>
  <si>
    <t>1000</t>
  </si>
  <si>
    <t>Социальная политика</t>
  </si>
  <si>
    <t>1004</t>
  </si>
  <si>
    <t>Охрана семьи и детства</t>
  </si>
  <si>
    <t>Капитальный ремонт помещений, закрепленных за детьми-сиротами и детьми, оставшимися без попечения родителей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</si>
  <si>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</si>
  <si>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</si>
  <si>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</si>
  <si>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1210424200</t>
  </si>
  <si>
    <t>Оснащение муниципальных жилых помещений индивидуальными приборами учета потребления коммунальных ресурсов</t>
  </si>
  <si>
    <t>Всего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</si>
  <si>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</si>
  <si>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Благоустройство дворовых территорий многоквартирных жилых домов, общественных и иных территорий г. Старый Оскол</t>
  </si>
  <si>
    <t>Капитальный ремонт и ремонт автомобильных дорог общего пользования населенных пунктов</t>
  </si>
  <si>
    <t>0800</t>
  </si>
  <si>
    <t>Культура, кинематография</t>
  </si>
  <si>
    <t>0520470820</t>
  </si>
  <si>
    <t>0703</t>
  </si>
  <si>
    <t>Дополнительное образование детей</t>
  </si>
  <si>
    <t>Капитальный ремонт детских садов</t>
  </si>
  <si>
    <t>Капитальный ремонт музыкальных школ</t>
  </si>
  <si>
    <t>0632471520</t>
  </si>
  <si>
    <t>0210324200</t>
  </si>
  <si>
    <t>раз- дел, под- раз- дел</t>
  </si>
  <si>
    <t xml:space="preserve">на капитальные вложения и проведение капитальных ремонтов </t>
  </si>
  <si>
    <t xml:space="preserve">  III.  Департамент имущественных и земельных отношений администрации Старооскольского городского округа</t>
  </si>
  <si>
    <t>1210324200</t>
  </si>
  <si>
    <t>Капитальный ремонт жилых помещений, находящихся в муниципальной собственности</t>
  </si>
  <si>
    <t>1220425900</t>
  </si>
  <si>
    <t>Организация мест захоронения (новое кладбище),  с. Каплино Старооскольского городского округа</t>
  </si>
  <si>
    <t>Наименование отрасли и объекта</t>
  </si>
  <si>
    <t>по объектам жизнеобеспечения и социально-культурного назначения</t>
  </si>
  <si>
    <t xml:space="preserve">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</si>
  <si>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Старооскольского городского округа</t>
  </si>
  <si>
    <t>0631924200</t>
  </si>
  <si>
    <t xml:space="preserve">2025 год всего расходов  </t>
  </si>
  <si>
    <t xml:space="preserve">  I. МКУ "Управление капитального строительства"</t>
  </si>
  <si>
    <t>Государственная экспертиза сметной документации</t>
  </si>
  <si>
    <t>1220624200</t>
  </si>
  <si>
    <t>0440124200</t>
  </si>
  <si>
    <t xml:space="preserve">Другие вопросы в области культуры, кинематографии </t>
  </si>
  <si>
    <t>0804</t>
  </si>
  <si>
    <t xml:space="preserve"> Капитальный ремонт и ремонт</t>
  </si>
  <si>
    <t>Строительство (реконструкция)</t>
  </si>
  <si>
    <t xml:space="preserve">2026 год всего расходов  </t>
  </si>
  <si>
    <t>Старооскольского городского округа на плановый период 2025 и 2026 годов</t>
  </si>
  <si>
    <t>1330144100</t>
  </si>
  <si>
    <t>Устройство тротуаров</t>
  </si>
  <si>
    <t>1220644100</t>
  </si>
  <si>
    <t>Реализация инициативных проектов и наказов</t>
  </si>
  <si>
    <t>0230424200</t>
  </si>
  <si>
    <t>05208S3900</t>
  </si>
  <si>
    <t>Обеспечение жильем семей, имеющих детей инвалидов, нуждающихся в улучшении жилищных условий</t>
  </si>
  <si>
    <t>0520873900</t>
  </si>
  <si>
    <t>Капитальный ремонт объектов культурного наследия</t>
  </si>
  <si>
    <t>1105</t>
  </si>
  <si>
    <t>Другие вопросы в области физической культуры и спорта</t>
  </si>
  <si>
    <t>0720144100</t>
  </si>
  <si>
    <t>Строительство физкультурно-оздоровительного комплекса в г.Старый Оскол, мкр.Дубрава, квартал 1,19а</t>
  </si>
  <si>
    <t>0702</t>
  </si>
  <si>
    <t>Общее образование</t>
  </si>
  <si>
    <t>Капитальный ремонт школ</t>
  </si>
  <si>
    <t>02201A7501</t>
  </si>
  <si>
    <t>1100</t>
  </si>
  <si>
    <t>Физическая культура и спорт</t>
  </si>
  <si>
    <t>0502</t>
  </si>
  <si>
    <t>Коммунальное хозяйство</t>
  </si>
  <si>
    <t>1240144100</t>
  </si>
  <si>
    <t>1330272140</t>
  </si>
  <si>
    <t>13302S2140</t>
  </si>
  <si>
    <t>133R1R0010</t>
  </si>
  <si>
    <t>02201L7501</t>
  </si>
  <si>
    <t>Строительство сетей водоснабжения РИЗ "Ладушки"</t>
  </si>
  <si>
    <t>Строительство сетей водоотведения РИЗ "Ладушки"</t>
  </si>
  <si>
    <t>0300</t>
  </si>
  <si>
    <t>0314</t>
  </si>
  <si>
    <t>Строительство гаражных боксов для специализированной пожарно- спасательной техники МКУ "Управление по делам ГО и ЧС городского округа", Белгородская область, г. Старый Оскол, мкр. Рудничный, д.23.</t>
  </si>
  <si>
    <t>Государственная экспертиза сметной документации, проектно-сметная документация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</si>
  <si>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</si>
  <si>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</si>
  <si>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0130144100</t>
  </si>
  <si>
    <t xml:space="preserve"> </t>
  </si>
  <si>
    <t xml:space="preserve">                                                                                                          Приложение 8</t>
  </si>
  <si>
    <t xml:space="preserve">Строительство автомобильных дорог общего пользования местного значения </t>
  </si>
  <si>
    <t xml:space="preserve">                          от 16 августа 2024 г. № 273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</si>
</sst>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2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112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 applyAlignment="1"/>
    <xf numFmtId="0" fontId="2" fillId="0" borderId="0" xfId="0" applyFont="1" applyFill="1"/>
    <xf numFmtId="0" fontId="7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/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/>
    <xf numFmtId="164" fontId="3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65" fontId="8" fillId="0" borderId="0" xfId="0" applyNumberFormat="1" applyFont="1" applyFill="1"/>
    <xf numFmtId="0" fontId="2" fillId="0" borderId="1" xfId="0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wrapText="1"/>
    </xf>
    <xf numFmtId="49" fontId="3" fillId="0" borderId="1" xfId="1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/>
    </xf>
    <xf numFmtId="0" fontId="0" fillId="0" borderId="0" xfId="0" applyFill="1" applyAlignment="1">
      <alignment horizontal="left"/>
    </xf>
    <xf numFmtId="0" fontId="7" fillId="0" borderId="1" xfId="0" applyFont="1" applyFill="1" applyBorder="1"/>
    <xf numFmtId="0" fontId="3" fillId="0" borderId="0" xfId="0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3" fontId="1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164" fontId="2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49" fontId="0" fillId="0" borderId="0" xfId="0" applyNumberFormat="1" applyFill="1" applyAlignment="1">
      <alignment horizontal="center"/>
    </xf>
    <xf numFmtId="164" fontId="9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3" fillId="0" borderId="2" xfId="1" applyFont="1" applyFill="1" applyBorder="1" applyAlignment="1">
      <alignment horizontal="left" vertical="center" wrapText="1"/>
    </xf>
    <xf numFmtId="164" fontId="0" fillId="0" borderId="0" xfId="0" applyNumberFormat="1" applyFill="1" applyAlignment="1">
      <alignment vertical="center"/>
    </xf>
    <xf numFmtId="164" fontId="0" fillId="0" borderId="0" xfId="0" applyNumberFormat="1" applyFill="1" applyAlignment="1">
      <alignment horizontal="center" vertical="center"/>
    </xf>
    <xf numFmtId="0" fontId="2" fillId="0" borderId="2" xfId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wrapText="1"/>
    </xf>
    <xf numFmtId="49" fontId="3" fillId="0" borderId="1" xfId="2" applyNumberFormat="1" applyFont="1" applyFill="1" applyBorder="1" applyAlignment="1">
      <alignment horizontal="center" wrapText="1"/>
    </xf>
    <xf numFmtId="0" fontId="3" fillId="0" borderId="1" xfId="2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164" fontId="10" fillId="0" borderId="1" xfId="1" applyNumberFormat="1" applyFont="1" applyFill="1" applyBorder="1" applyAlignment="1">
      <alignment horizontal="center" vertical="center"/>
    </xf>
    <xf numFmtId="49" fontId="1" fillId="0" borderId="1" xfId="2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left"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49" fontId="3" fillId="0" borderId="2" xfId="1" applyNumberFormat="1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left" vertical="center" wrapText="1"/>
    </xf>
    <xf numFmtId="49" fontId="2" fillId="0" borderId="2" xfId="1" applyNumberFormat="1" applyFont="1" applyFill="1" applyBorder="1" applyAlignment="1">
      <alignment horizontal="left" vertical="center" wrapText="1"/>
    </xf>
    <xf numFmtId="49" fontId="10" fillId="0" borderId="3" xfId="1" applyNumberFormat="1" applyFont="1" applyFill="1" applyBorder="1" applyAlignment="1">
      <alignment vertical="center" wrapText="1"/>
    </xf>
    <xf numFmtId="0" fontId="2" fillId="0" borderId="1" xfId="2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2" fillId="0" borderId="0" xfId="0" applyFont="1" applyFill="1" applyAlignment="1">
      <alignment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left" vertical="center" wrapText="1"/>
    </xf>
    <xf numFmtId="0" fontId="2" fillId="0" borderId="5" xfId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 2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U79"/>
  <sheetViews>
    <sheetView tabSelected="1" view="pageBreakPreview" topLeftCell="B1" zoomScale="80" zoomScaleNormal="80" zoomScaleSheetLayoutView="80" workbookViewId="0">
      <selection activeCell="F4" sqref="F4:K4"/>
    </sheetView>
  </sheetViews>
  <sheetFormatPr defaultRowHeight="15.75" x14ac:dyDescent="0.25"/>
  <cols>
    <col min="1" max="1" width="3.875" style="1" hidden="1" customWidth="1"/>
    <col min="2" max="2" width="5.75" style="2" customWidth="1"/>
    <col min="3" max="3" width="13.125" style="2" customWidth="1"/>
    <col min="4" max="4" width="6.25" style="2" customWidth="1"/>
    <col min="5" max="5" width="32.25" style="43" customWidth="1"/>
    <col min="6" max="6" width="10.875" style="44" customWidth="1"/>
    <col min="7" max="7" width="10.375" style="44" customWidth="1"/>
    <col min="8" max="8" width="10.875" style="44" customWidth="1"/>
    <col min="9" max="9" width="10.125" style="44" customWidth="1"/>
    <col min="10" max="10" width="10.25" style="44" customWidth="1"/>
    <col min="11" max="11" width="11.125" style="44" customWidth="1"/>
    <col min="12" max="12" width="9.125" style="1" bestFit="1" customWidth="1"/>
    <col min="13" max="13" width="10.875" style="1" customWidth="1"/>
    <col min="14" max="14" width="10.125" style="1" customWidth="1"/>
    <col min="15" max="16384" width="9" style="1"/>
  </cols>
  <sheetData>
    <row r="1" spans="1:14" ht="16.5" x14ac:dyDescent="0.25">
      <c r="E1" s="84" t="s">
        <v>105</v>
      </c>
      <c r="F1" s="3"/>
      <c r="G1" s="3"/>
      <c r="H1" s="3"/>
      <c r="I1" s="1"/>
      <c r="J1" s="1"/>
      <c r="K1" s="1"/>
    </row>
    <row r="2" spans="1:14" ht="16.5" x14ac:dyDescent="0.25">
      <c r="E2" s="84" t="s">
        <v>55</v>
      </c>
      <c r="F2" s="3"/>
      <c r="G2" s="3"/>
      <c r="H2" s="3"/>
      <c r="I2" s="1"/>
      <c r="J2" s="1"/>
      <c r="K2" s="1"/>
    </row>
    <row r="3" spans="1:14" ht="16.5" x14ac:dyDescent="0.25">
      <c r="E3" s="84" t="s">
        <v>56</v>
      </c>
      <c r="F3" s="3"/>
      <c r="G3" s="3"/>
      <c r="H3" s="3"/>
      <c r="I3" s="1"/>
      <c r="J3" s="1"/>
      <c r="K3" s="1"/>
    </row>
    <row r="4" spans="1:14" ht="14.25" customHeight="1" x14ac:dyDescent="0.25">
      <c r="E4" s="84"/>
      <c r="F4" s="91" t="s">
        <v>107</v>
      </c>
      <c r="G4" s="91"/>
      <c r="H4" s="91"/>
      <c r="I4" s="91"/>
      <c r="J4" s="91"/>
      <c r="K4" s="91"/>
    </row>
    <row r="5" spans="1:14" ht="14.25" hidden="1" customHeight="1" x14ac:dyDescent="0.25">
      <c r="E5" s="94"/>
      <c r="F5" s="94"/>
      <c r="G5" s="94"/>
      <c r="H5" s="94"/>
      <c r="I5" s="1"/>
      <c r="J5" s="1"/>
      <c r="K5" s="1"/>
    </row>
    <row r="6" spans="1:14" ht="16.5" x14ac:dyDescent="0.25">
      <c r="B6" s="92" t="s">
        <v>0</v>
      </c>
      <c r="C6" s="92"/>
      <c r="D6" s="92"/>
      <c r="E6" s="92"/>
      <c r="F6" s="92"/>
      <c r="G6" s="92"/>
      <c r="H6" s="92"/>
      <c r="I6" s="92"/>
      <c r="J6" s="92"/>
      <c r="K6" s="92"/>
    </row>
    <row r="7" spans="1:14" ht="16.5" x14ac:dyDescent="0.25">
      <c r="B7" s="92" t="s">
        <v>47</v>
      </c>
      <c r="C7" s="92"/>
      <c r="D7" s="92"/>
      <c r="E7" s="92"/>
      <c r="F7" s="92"/>
      <c r="G7" s="92"/>
      <c r="H7" s="92"/>
      <c r="I7" s="92"/>
      <c r="J7" s="92"/>
      <c r="K7" s="92"/>
    </row>
    <row r="8" spans="1:14" s="5" customFormat="1" ht="16.5" x14ac:dyDescent="0.25">
      <c r="B8" s="92" t="s">
        <v>54</v>
      </c>
      <c r="C8" s="92"/>
      <c r="D8" s="92"/>
      <c r="E8" s="92"/>
      <c r="F8" s="92"/>
      <c r="G8" s="92"/>
      <c r="H8" s="92"/>
      <c r="I8" s="92"/>
      <c r="J8" s="92"/>
      <c r="K8" s="92"/>
    </row>
    <row r="9" spans="1:14" s="5" customFormat="1" ht="16.5" x14ac:dyDescent="0.25">
      <c r="B9" s="92" t="s">
        <v>68</v>
      </c>
      <c r="C9" s="92"/>
      <c r="D9" s="92"/>
      <c r="E9" s="92"/>
      <c r="F9" s="92"/>
      <c r="G9" s="92"/>
      <c r="H9" s="92"/>
      <c r="I9" s="92"/>
      <c r="J9" s="92"/>
      <c r="K9" s="92"/>
    </row>
    <row r="10" spans="1:14" s="5" customFormat="1" ht="15.75" hidden="1" customHeight="1" x14ac:dyDescent="0.25">
      <c r="B10" s="92"/>
      <c r="C10" s="92"/>
      <c r="D10" s="92"/>
      <c r="E10" s="92"/>
      <c r="F10" s="92"/>
      <c r="G10" s="92"/>
      <c r="H10" s="92"/>
    </row>
    <row r="11" spans="1:14" ht="16.5" x14ac:dyDescent="0.25">
      <c r="B11" s="4"/>
      <c r="C11" s="4"/>
      <c r="D11" s="4"/>
      <c r="E11" s="84"/>
      <c r="F11" s="6"/>
      <c r="G11" s="6"/>
      <c r="H11" s="7"/>
      <c r="I11" s="6"/>
      <c r="J11" s="6"/>
      <c r="K11" s="7" t="s">
        <v>1</v>
      </c>
    </row>
    <row r="12" spans="1:14" ht="16.5" customHeight="1" x14ac:dyDescent="0.25">
      <c r="B12" s="93" t="s">
        <v>2</v>
      </c>
      <c r="C12" s="93"/>
      <c r="D12" s="93"/>
      <c r="E12" s="99" t="s">
        <v>53</v>
      </c>
      <c r="F12" s="99" t="s">
        <v>58</v>
      </c>
      <c r="G12" s="93" t="s">
        <v>3</v>
      </c>
      <c r="H12" s="93"/>
      <c r="I12" s="99" t="s">
        <v>67</v>
      </c>
      <c r="J12" s="93" t="s">
        <v>3</v>
      </c>
      <c r="K12" s="93"/>
    </row>
    <row r="13" spans="1:14" ht="15.75" customHeight="1" x14ac:dyDescent="0.25">
      <c r="B13" s="99" t="s">
        <v>46</v>
      </c>
      <c r="C13" s="99" t="s">
        <v>4</v>
      </c>
      <c r="D13" s="99" t="s">
        <v>5</v>
      </c>
      <c r="E13" s="99"/>
      <c r="F13" s="99"/>
      <c r="G13" s="99" t="s">
        <v>6</v>
      </c>
      <c r="H13" s="99" t="s">
        <v>7</v>
      </c>
      <c r="I13" s="99"/>
      <c r="J13" s="99" t="s">
        <v>6</v>
      </c>
      <c r="K13" s="99" t="s">
        <v>7</v>
      </c>
    </row>
    <row r="14" spans="1:14" ht="93" customHeight="1" x14ac:dyDescent="0.25">
      <c r="B14" s="99"/>
      <c r="C14" s="99"/>
      <c r="D14" s="99"/>
      <c r="E14" s="99"/>
      <c r="F14" s="99"/>
      <c r="G14" s="99"/>
      <c r="H14" s="99"/>
      <c r="I14" s="99"/>
      <c r="J14" s="99"/>
      <c r="K14" s="99"/>
    </row>
    <row r="15" spans="1:14" ht="17.25" customHeight="1" x14ac:dyDescent="0.25">
      <c r="B15" s="8">
        <v>1</v>
      </c>
      <c r="C15" s="8">
        <v>2</v>
      </c>
      <c r="D15" s="8">
        <v>3</v>
      </c>
      <c r="E15" s="8">
        <v>4</v>
      </c>
      <c r="F15" s="8">
        <v>5</v>
      </c>
      <c r="G15" s="8">
        <v>6</v>
      </c>
      <c r="H15" s="8">
        <v>7</v>
      </c>
      <c r="I15" s="8">
        <v>8</v>
      </c>
      <c r="J15" s="8">
        <v>9</v>
      </c>
      <c r="K15" s="8">
        <v>10</v>
      </c>
    </row>
    <row r="16" spans="1:14" s="11" customFormat="1" ht="28.5" customHeight="1" x14ac:dyDescent="0.25">
      <c r="A16" s="9"/>
      <c r="B16" s="105" t="s">
        <v>59</v>
      </c>
      <c r="C16" s="105"/>
      <c r="D16" s="105"/>
      <c r="E16" s="105"/>
      <c r="F16" s="10">
        <f>SUM(G16+H16)</f>
        <v>517583.6</v>
      </c>
      <c r="G16" s="10">
        <f>G17+G33</f>
        <v>192252.59999999998</v>
      </c>
      <c r="H16" s="10">
        <f>H17+H33</f>
        <v>325331</v>
      </c>
      <c r="I16" s="10">
        <f>SUM(J16+K16)</f>
        <v>294690.8</v>
      </c>
      <c r="J16" s="10">
        <f>J17+J33</f>
        <v>294690.8</v>
      </c>
      <c r="K16" s="10"/>
      <c r="M16" s="50"/>
      <c r="N16" s="50"/>
    </row>
    <row r="17" spans="1:14" s="11" customFormat="1" ht="27" customHeight="1" x14ac:dyDescent="0.25">
      <c r="A17" s="9"/>
      <c r="B17" s="106" t="s">
        <v>66</v>
      </c>
      <c r="C17" s="106"/>
      <c r="D17" s="106"/>
      <c r="E17" s="106"/>
      <c r="F17" s="15">
        <f t="shared" ref="F17:F66" si="0">G17+H17</f>
        <v>97677.2</v>
      </c>
      <c r="G17" s="15">
        <f>G18+G21+G24+G31</f>
        <v>97677.2</v>
      </c>
      <c r="H17" s="15"/>
      <c r="I17" s="15">
        <f t="shared" ref="I17:I35" si="1">J17+K17</f>
        <v>179500</v>
      </c>
      <c r="J17" s="15">
        <f>J18+J21+J24+J31</f>
        <v>179500</v>
      </c>
      <c r="K17" s="15"/>
      <c r="M17" s="50"/>
      <c r="N17" s="50"/>
    </row>
    <row r="18" spans="1:14" s="11" customFormat="1" ht="57" customHeight="1" x14ac:dyDescent="0.25">
      <c r="A18" s="9"/>
      <c r="B18" s="82" t="s">
        <v>97</v>
      </c>
      <c r="C18" s="82"/>
      <c r="D18" s="82"/>
      <c r="E18" s="85" t="s">
        <v>101</v>
      </c>
      <c r="F18" s="10">
        <f t="shared" si="0"/>
        <v>5000</v>
      </c>
      <c r="G18" s="15">
        <f>G19</f>
        <v>5000</v>
      </c>
      <c r="H18" s="15"/>
      <c r="I18" s="10">
        <f t="shared" si="1"/>
        <v>49000</v>
      </c>
      <c r="J18" s="15">
        <f>J19</f>
        <v>49000</v>
      </c>
      <c r="K18" s="15"/>
      <c r="M18" s="50"/>
      <c r="N18" s="50"/>
    </row>
    <row r="19" spans="1:14" s="11" customFormat="1" ht="73.5" customHeight="1" x14ac:dyDescent="0.25">
      <c r="A19" s="9"/>
      <c r="B19" s="82" t="s">
        <v>98</v>
      </c>
      <c r="C19" s="82"/>
      <c r="D19" s="82"/>
      <c r="E19" s="85" t="s">
        <v>102</v>
      </c>
      <c r="F19" s="10">
        <f t="shared" si="0"/>
        <v>5000</v>
      </c>
      <c r="G19" s="15">
        <f>G20</f>
        <v>5000</v>
      </c>
      <c r="H19" s="15"/>
      <c r="I19" s="10">
        <f t="shared" si="1"/>
        <v>49000</v>
      </c>
      <c r="J19" s="15">
        <f>J20</f>
        <v>49000</v>
      </c>
      <c r="K19" s="15"/>
      <c r="M19" s="50"/>
      <c r="N19" s="50"/>
    </row>
    <row r="20" spans="1:14" s="11" customFormat="1" ht="122.25" customHeight="1" x14ac:dyDescent="0.25">
      <c r="A20" s="9"/>
      <c r="B20" s="86" t="s">
        <v>98</v>
      </c>
      <c r="C20" s="86" t="s">
        <v>103</v>
      </c>
      <c r="D20" s="86" t="s">
        <v>12</v>
      </c>
      <c r="E20" s="87" t="s">
        <v>99</v>
      </c>
      <c r="F20" s="20">
        <f t="shared" si="0"/>
        <v>5000</v>
      </c>
      <c r="G20" s="21">
        <v>5000</v>
      </c>
      <c r="H20" s="21"/>
      <c r="I20" s="20">
        <f t="shared" ref="I20" si="2">J20+K20</f>
        <v>49000</v>
      </c>
      <c r="J20" s="21">
        <v>49000</v>
      </c>
      <c r="K20" s="21"/>
      <c r="M20" s="50"/>
      <c r="N20" s="50"/>
    </row>
    <row r="21" spans="1:14" s="11" customFormat="1" ht="29.25" customHeight="1" x14ac:dyDescent="0.25">
      <c r="A21" s="9"/>
      <c r="B21" s="18" t="s">
        <v>8</v>
      </c>
      <c r="C21" s="18" t="s">
        <v>104</v>
      </c>
      <c r="D21" s="18"/>
      <c r="E21" s="57"/>
      <c r="F21" s="10">
        <f t="shared" si="0"/>
        <v>25509.200000000001</v>
      </c>
      <c r="G21" s="10">
        <f>G22</f>
        <v>25509.200000000001</v>
      </c>
      <c r="H21" s="10"/>
      <c r="I21" s="10">
        <f t="shared" si="1"/>
        <v>124500</v>
      </c>
      <c r="J21" s="10">
        <f>J22</f>
        <v>124500</v>
      </c>
      <c r="K21" s="10"/>
      <c r="M21" s="50"/>
      <c r="N21" s="50"/>
    </row>
    <row r="22" spans="1:14" s="11" customFormat="1" ht="41.25" customHeight="1" x14ac:dyDescent="0.25">
      <c r="A22" s="9"/>
      <c r="B22" s="18" t="s">
        <v>10</v>
      </c>
      <c r="C22" s="18"/>
      <c r="D22" s="18"/>
      <c r="E22" s="57" t="s">
        <v>11</v>
      </c>
      <c r="F22" s="10">
        <f t="shared" si="0"/>
        <v>25509.200000000001</v>
      </c>
      <c r="G22" s="10">
        <f>G23</f>
        <v>25509.200000000001</v>
      </c>
      <c r="H22" s="10"/>
      <c r="I22" s="10">
        <f t="shared" si="1"/>
        <v>124500</v>
      </c>
      <c r="J22" s="10">
        <f>J23</f>
        <v>124500</v>
      </c>
      <c r="K22" s="10"/>
      <c r="M22" s="50"/>
      <c r="N22" s="50"/>
    </row>
    <row r="23" spans="1:14" s="11" customFormat="1" ht="54" customHeight="1" x14ac:dyDescent="0.25">
      <c r="A23" s="9"/>
      <c r="B23" s="90" t="s">
        <v>10</v>
      </c>
      <c r="C23" s="90" t="s">
        <v>69</v>
      </c>
      <c r="D23" s="90" t="s">
        <v>13</v>
      </c>
      <c r="E23" s="60" t="s">
        <v>106</v>
      </c>
      <c r="F23" s="20">
        <f t="shared" si="0"/>
        <v>25509.200000000001</v>
      </c>
      <c r="G23" s="20">
        <f>5200-1546.2+21855.4</f>
        <v>25509.200000000001</v>
      </c>
      <c r="H23" s="21"/>
      <c r="I23" s="20">
        <f t="shared" si="1"/>
        <v>124500</v>
      </c>
      <c r="J23" s="20">
        <f>5500+27000+92000</f>
        <v>124500</v>
      </c>
      <c r="K23" s="21"/>
      <c r="L23" s="58"/>
      <c r="M23" s="58"/>
      <c r="N23" s="58"/>
    </row>
    <row r="24" spans="1:14" s="11" customFormat="1" ht="37.5" customHeight="1" x14ac:dyDescent="0.25">
      <c r="A24" s="9"/>
      <c r="B24" s="18" t="s">
        <v>14</v>
      </c>
      <c r="C24" s="18"/>
      <c r="D24" s="18"/>
      <c r="E24" s="57" t="s">
        <v>15</v>
      </c>
      <c r="F24" s="10">
        <f t="shared" si="0"/>
        <v>29300</v>
      </c>
      <c r="G24" s="10">
        <f>G25+G28</f>
        <v>29300</v>
      </c>
      <c r="H24" s="10"/>
      <c r="I24" s="10">
        <f t="shared" si="1"/>
        <v>6000</v>
      </c>
      <c r="J24" s="10">
        <f>J25+J28</f>
        <v>6000</v>
      </c>
      <c r="K24" s="10"/>
      <c r="M24" s="59"/>
      <c r="N24" s="50"/>
    </row>
    <row r="25" spans="1:14" s="11" customFormat="1" ht="37.5" customHeight="1" x14ac:dyDescent="0.25">
      <c r="A25" s="9"/>
      <c r="B25" s="69" t="s">
        <v>88</v>
      </c>
      <c r="C25" s="70"/>
      <c r="D25" s="70"/>
      <c r="E25" s="71" t="s">
        <v>89</v>
      </c>
      <c r="F25" s="10">
        <f t="shared" si="0"/>
        <v>29300</v>
      </c>
      <c r="G25" s="10">
        <f>G26+G27</f>
        <v>29300</v>
      </c>
      <c r="H25" s="10"/>
      <c r="I25" s="10"/>
      <c r="J25" s="10"/>
      <c r="K25" s="10"/>
      <c r="M25" s="59"/>
      <c r="N25" s="50"/>
    </row>
    <row r="26" spans="1:14" s="11" customFormat="1" ht="39.75" customHeight="1" x14ac:dyDescent="0.25">
      <c r="A26" s="9"/>
      <c r="B26" s="72" t="s">
        <v>88</v>
      </c>
      <c r="C26" s="72" t="s">
        <v>90</v>
      </c>
      <c r="D26" s="72" t="s">
        <v>12</v>
      </c>
      <c r="E26" s="73" t="s">
        <v>95</v>
      </c>
      <c r="F26" s="74">
        <f>G26+H26</f>
        <v>20000</v>
      </c>
      <c r="G26" s="74">
        <f>20000</f>
        <v>20000</v>
      </c>
      <c r="H26" s="74"/>
      <c r="I26" s="10"/>
      <c r="J26" s="10"/>
      <c r="K26" s="10"/>
      <c r="M26" s="59"/>
      <c r="N26" s="50"/>
    </row>
    <row r="27" spans="1:14" s="11" customFormat="1" ht="44.25" customHeight="1" x14ac:dyDescent="0.25">
      <c r="A27" s="9"/>
      <c r="B27" s="72" t="s">
        <v>88</v>
      </c>
      <c r="C27" s="72" t="s">
        <v>90</v>
      </c>
      <c r="D27" s="72" t="s">
        <v>12</v>
      </c>
      <c r="E27" s="73" t="s">
        <v>96</v>
      </c>
      <c r="F27" s="74">
        <f>G27+H27</f>
        <v>9300</v>
      </c>
      <c r="G27" s="74">
        <v>9300</v>
      </c>
      <c r="H27" s="74"/>
      <c r="I27" s="10"/>
      <c r="J27" s="10"/>
      <c r="K27" s="10"/>
      <c r="M27" s="59"/>
      <c r="N27" s="50"/>
    </row>
    <row r="28" spans="1:14" s="11" customFormat="1" ht="31.5" customHeight="1" x14ac:dyDescent="0.25">
      <c r="A28" s="9"/>
      <c r="B28" s="18" t="s">
        <v>16</v>
      </c>
      <c r="C28" s="18"/>
      <c r="D28" s="18"/>
      <c r="E28" s="57" t="s">
        <v>17</v>
      </c>
      <c r="F28" s="10">
        <f>G28+H28</f>
        <v>0</v>
      </c>
      <c r="G28" s="10">
        <f>G29</f>
        <v>0</v>
      </c>
      <c r="H28" s="10"/>
      <c r="I28" s="10">
        <f t="shared" si="1"/>
        <v>6000</v>
      </c>
      <c r="J28" s="10">
        <f>J29</f>
        <v>6000</v>
      </c>
      <c r="K28" s="10"/>
      <c r="M28" s="50"/>
      <c r="N28" s="50"/>
    </row>
    <row r="29" spans="1:14" s="11" customFormat="1" ht="39" customHeight="1" x14ac:dyDescent="0.25">
      <c r="A29" s="9"/>
      <c r="B29" s="78" t="s">
        <v>16</v>
      </c>
      <c r="C29" s="78" t="s">
        <v>71</v>
      </c>
      <c r="D29" s="78" t="s">
        <v>12</v>
      </c>
      <c r="E29" s="23" t="s">
        <v>70</v>
      </c>
      <c r="F29" s="20">
        <f t="shared" si="0"/>
        <v>0</v>
      </c>
      <c r="G29" s="20">
        <f>5600-5600</f>
        <v>0</v>
      </c>
      <c r="H29" s="21"/>
      <c r="I29" s="20">
        <f>J29+K29</f>
        <v>6000</v>
      </c>
      <c r="J29" s="20">
        <v>6000</v>
      </c>
      <c r="K29" s="21"/>
      <c r="M29" s="50"/>
      <c r="N29" s="50"/>
    </row>
    <row r="30" spans="1:14" s="11" customFormat="1" ht="32.25" customHeight="1" x14ac:dyDescent="0.25">
      <c r="A30" s="9"/>
      <c r="B30" s="65" t="s">
        <v>86</v>
      </c>
      <c r="C30" s="66"/>
      <c r="D30" s="67"/>
      <c r="E30" s="68" t="s">
        <v>87</v>
      </c>
      <c r="F30" s="10">
        <f>G30+H30</f>
        <v>37868</v>
      </c>
      <c r="G30" s="10">
        <f>G31</f>
        <v>37868</v>
      </c>
      <c r="H30" s="21"/>
      <c r="I30" s="20"/>
      <c r="J30" s="20"/>
      <c r="K30" s="21"/>
      <c r="M30" s="50"/>
      <c r="N30" s="50"/>
    </row>
    <row r="31" spans="1:14" s="11" customFormat="1" ht="39" customHeight="1" x14ac:dyDescent="0.25">
      <c r="A31" s="9"/>
      <c r="B31" s="18" t="s">
        <v>78</v>
      </c>
      <c r="C31" s="18"/>
      <c r="D31" s="18"/>
      <c r="E31" s="77" t="s">
        <v>79</v>
      </c>
      <c r="F31" s="10">
        <f>G31+H31</f>
        <v>37868</v>
      </c>
      <c r="G31" s="10">
        <f>G32</f>
        <v>37868</v>
      </c>
      <c r="H31" s="21"/>
      <c r="I31" s="10"/>
      <c r="J31" s="10"/>
      <c r="K31" s="15"/>
      <c r="M31" s="50"/>
      <c r="N31" s="50"/>
    </row>
    <row r="32" spans="1:14" s="11" customFormat="1" ht="77.25" customHeight="1" x14ac:dyDescent="0.25">
      <c r="A32" s="9"/>
      <c r="B32" s="78">
        <v>1105</v>
      </c>
      <c r="C32" s="78" t="s">
        <v>80</v>
      </c>
      <c r="D32" s="78">
        <v>400</v>
      </c>
      <c r="E32" s="88" t="s">
        <v>81</v>
      </c>
      <c r="F32" s="20">
        <f>G32+H32</f>
        <v>37868</v>
      </c>
      <c r="G32" s="20">
        <v>37868</v>
      </c>
      <c r="H32" s="21"/>
      <c r="I32" s="20"/>
      <c r="J32" s="20"/>
      <c r="K32" s="21"/>
      <c r="M32" s="50"/>
      <c r="N32" s="50"/>
    </row>
    <row r="33" spans="1:255" s="11" customFormat="1" ht="37.5" customHeight="1" x14ac:dyDescent="0.25">
      <c r="A33" s="9"/>
      <c r="B33" s="107" t="s">
        <v>65</v>
      </c>
      <c r="C33" s="107"/>
      <c r="D33" s="107"/>
      <c r="E33" s="107"/>
      <c r="F33" s="10">
        <f>F34+F40+F45+F54</f>
        <v>419906.4</v>
      </c>
      <c r="G33" s="10">
        <f>G34+G40+G45+G54</f>
        <v>94575.4</v>
      </c>
      <c r="H33" s="10">
        <f>H34+H40+H45+H54</f>
        <v>325331</v>
      </c>
      <c r="I33" s="10">
        <f t="shared" si="1"/>
        <v>115190.8</v>
      </c>
      <c r="J33" s="10">
        <f>J34+J40+J45+J54</f>
        <v>115190.8</v>
      </c>
      <c r="K33" s="10">
        <f>K34+K40+K45+K54</f>
        <v>0</v>
      </c>
      <c r="M33" s="50"/>
      <c r="N33" s="50"/>
    </row>
    <row r="34" spans="1:255" ht="36.75" customHeight="1" x14ac:dyDescent="0.25">
      <c r="A34" s="78"/>
      <c r="B34" s="12" t="s">
        <v>8</v>
      </c>
      <c r="C34" s="12"/>
      <c r="D34" s="13"/>
      <c r="E34" s="14" t="s">
        <v>9</v>
      </c>
      <c r="F34" s="15">
        <f t="shared" si="0"/>
        <v>112962.8</v>
      </c>
      <c r="G34" s="10">
        <f>G35</f>
        <v>16546.8</v>
      </c>
      <c r="H34" s="10">
        <f>H35</f>
        <v>96416</v>
      </c>
      <c r="I34" s="15">
        <f t="shared" si="1"/>
        <v>26000</v>
      </c>
      <c r="J34" s="10">
        <f>J35</f>
        <v>26000</v>
      </c>
      <c r="K34" s="10">
        <f>K35</f>
        <v>0</v>
      </c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  <c r="DZ34" s="16"/>
      <c r="EA34" s="16"/>
      <c r="EB34" s="16"/>
      <c r="EC34" s="16"/>
      <c r="ED34" s="16"/>
      <c r="EE34" s="16"/>
      <c r="EF34" s="16"/>
      <c r="EG34" s="16"/>
      <c r="EH34" s="16"/>
      <c r="EI34" s="16"/>
      <c r="EJ34" s="16"/>
      <c r="EK34" s="16"/>
      <c r="EL34" s="16"/>
      <c r="EM34" s="16"/>
      <c r="EN34" s="16"/>
      <c r="EO34" s="16"/>
      <c r="EP34" s="16"/>
      <c r="EQ34" s="16"/>
      <c r="ER34" s="16"/>
      <c r="ES34" s="16"/>
      <c r="ET34" s="16"/>
      <c r="EU34" s="16"/>
      <c r="EV34" s="16"/>
      <c r="EW34" s="16"/>
      <c r="EX34" s="16"/>
      <c r="EY34" s="16"/>
      <c r="EZ34" s="16"/>
      <c r="FA34" s="16"/>
      <c r="FB34" s="16"/>
      <c r="FC34" s="16"/>
      <c r="FD34" s="16"/>
      <c r="FE34" s="16"/>
      <c r="FF34" s="16"/>
      <c r="FG34" s="16"/>
      <c r="FH34" s="16"/>
      <c r="FI34" s="16"/>
      <c r="FJ34" s="16"/>
      <c r="FK34" s="16"/>
      <c r="FL34" s="16"/>
      <c r="FM34" s="16"/>
      <c r="FN34" s="16"/>
      <c r="FO34" s="16"/>
      <c r="FP34" s="16"/>
      <c r="FQ34" s="16"/>
      <c r="FR34" s="16"/>
      <c r="FS34" s="16"/>
      <c r="FT34" s="16"/>
      <c r="FU34" s="16"/>
      <c r="FV34" s="16"/>
      <c r="FW34" s="16"/>
      <c r="FX34" s="16"/>
      <c r="FY34" s="16"/>
      <c r="FZ34" s="16"/>
      <c r="GA34" s="16"/>
      <c r="GB34" s="16"/>
      <c r="GC34" s="16"/>
      <c r="GD34" s="16"/>
      <c r="GE34" s="16"/>
      <c r="GF34" s="16"/>
      <c r="GG34" s="16"/>
      <c r="GH34" s="16"/>
      <c r="GI34" s="16"/>
      <c r="GJ34" s="16"/>
      <c r="GK34" s="16"/>
      <c r="GL34" s="16"/>
      <c r="GM34" s="16"/>
      <c r="GN34" s="16"/>
      <c r="GO34" s="16"/>
      <c r="GP34" s="16"/>
      <c r="GQ34" s="16"/>
      <c r="GR34" s="16"/>
      <c r="GS34" s="16"/>
      <c r="GT34" s="16"/>
      <c r="GU34" s="16"/>
      <c r="GV34" s="16"/>
      <c r="GW34" s="16"/>
      <c r="GX34" s="16"/>
      <c r="GY34" s="16"/>
      <c r="GZ34" s="16"/>
      <c r="HA34" s="16"/>
      <c r="HB34" s="16"/>
      <c r="HC34" s="16"/>
      <c r="HD34" s="16"/>
      <c r="HE34" s="16"/>
      <c r="HF34" s="16"/>
      <c r="HG34" s="16"/>
      <c r="HH34" s="16"/>
      <c r="HI34" s="16"/>
      <c r="HJ34" s="16"/>
      <c r="HK34" s="16"/>
      <c r="HL34" s="16"/>
      <c r="HM34" s="16"/>
      <c r="HN34" s="16"/>
      <c r="HO34" s="16"/>
      <c r="HP34" s="16"/>
      <c r="HQ34" s="16"/>
      <c r="HR34" s="16"/>
      <c r="HS34" s="16"/>
      <c r="HT34" s="16"/>
      <c r="HU34" s="16"/>
      <c r="HV34" s="16"/>
      <c r="HW34" s="16"/>
      <c r="HX34" s="16"/>
      <c r="HY34" s="16"/>
      <c r="HZ34" s="16"/>
      <c r="IA34" s="16"/>
      <c r="IB34" s="16"/>
      <c r="IC34" s="16"/>
      <c r="ID34" s="16"/>
      <c r="IE34" s="16"/>
      <c r="IF34" s="16"/>
      <c r="IG34" s="16"/>
      <c r="IH34" s="16"/>
      <c r="II34" s="16"/>
      <c r="IJ34" s="16"/>
      <c r="IK34" s="16"/>
      <c r="IL34" s="16"/>
      <c r="IM34" s="16"/>
      <c r="IN34" s="16"/>
      <c r="IO34" s="16"/>
      <c r="IP34" s="16"/>
      <c r="IQ34" s="16"/>
      <c r="IR34" s="16"/>
      <c r="IS34" s="16"/>
      <c r="IT34" s="16"/>
      <c r="IU34" s="16"/>
    </row>
    <row r="35" spans="1:255" s="5" customFormat="1" ht="40.5" customHeight="1" x14ac:dyDescent="0.25">
      <c r="A35" s="17"/>
      <c r="B35" s="18" t="s">
        <v>10</v>
      </c>
      <c r="C35" s="19"/>
      <c r="D35" s="19"/>
      <c r="E35" s="82" t="s">
        <v>11</v>
      </c>
      <c r="F35" s="15">
        <f t="shared" si="0"/>
        <v>112962.8</v>
      </c>
      <c r="G35" s="15">
        <f>SUM(G36:G39)</f>
        <v>16546.8</v>
      </c>
      <c r="H35" s="15">
        <f>SUM(H36:H39)</f>
        <v>96416</v>
      </c>
      <c r="I35" s="15">
        <f t="shared" si="1"/>
        <v>26000</v>
      </c>
      <c r="J35" s="15">
        <f>SUM(J36:J39)</f>
        <v>26000</v>
      </c>
      <c r="K35" s="15">
        <f>SUM(K36:K39)</f>
        <v>0</v>
      </c>
      <c r="M35" s="51"/>
      <c r="N35" s="51"/>
    </row>
    <row r="36" spans="1:255" ht="22.5" customHeight="1" x14ac:dyDescent="0.25">
      <c r="A36" s="17"/>
      <c r="B36" s="100" t="s">
        <v>10</v>
      </c>
      <c r="C36" s="72" t="s">
        <v>91</v>
      </c>
      <c r="D36" s="100" t="s">
        <v>13</v>
      </c>
      <c r="E36" s="102" t="s">
        <v>36</v>
      </c>
      <c r="F36" s="20">
        <f t="shared" si="0"/>
        <v>20550.099999999999</v>
      </c>
      <c r="G36" s="20"/>
      <c r="H36" s="21">
        <v>20550.099999999999</v>
      </c>
      <c r="I36" s="20"/>
      <c r="J36" s="20"/>
      <c r="K36" s="21"/>
      <c r="M36" s="56"/>
      <c r="N36" s="56"/>
    </row>
    <row r="37" spans="1:255" ht="22.5" customHeight="1" x14ac:dyDescent="0.25">
      <c r="A37" s="17"/>
      <c r="B37" s="100"/>
      <c r="C37" s="72" t="s">
        <v>92</v>
      </c>
      <c r="D37" s="100"/>
      <c r="E37" s="103"/>
      <c r="F37" s="20">
        <f t="shared" si="0"/>
        <v>1546.8</v>
      </c>
      <c r="G37" s="20">
        <v>1546.8</v>
      </c>
      <c r="H37" s="21"/>
      <c r="I37" s="20"/>
      <c r="J37" s="20"/>
      <c r="K37" s="21"/>
      <c r="M37" s="56"/>
      <c r="N37" s="56"/>
    </row>
    <row r="38" spans="1:255" ht="22.5" customHeight="1" x14ac:dyDescent="0.25">
      <c r="A38" s="17"/>
      <c r="B38" s="101"/>
      <c r="C38" s="72" t="s">
        <v>93</v>
      </c>
      <c r="D38" s="101"/>
      <c r="E38" s="104"/>
      <c r="F38" s="20">
        <f t="shared" si="0"/>
        <v>75865.899999999994</v>
      </c>
      <c r="G38" s="20"/>
      <c r="H38" s="21">
        <v>75865.899999999994</v>
      </c>
      <c r="I38" s="20"/>
      <c r="J38" s="20"/>
      <c r="K38" s="21"/>
      <c r="M38" s="56"/>
      <c r="N38" s="56"/>
    </row>
    <row r="39" spans="1:255" ht="64.5" customHeight="1" x14ac:dyDescent="0.25">
      <c r="A39" s="17"/>
      <c r="B39" s="83" t="s">
        <v>10</v>
      </c>
      <c r="C39" s="80" t="s">
        <v>22</v>
      </c>
      <c r="D39" s="83" t="s">
        <v>13</v>
      </c>
      <c r="E39" s="89" t="s">
        <v>100</v>
      </c>
      <c r="F39" s="20">
        <f t="shared" si="0"/>
        <v>15000</v>
      </c>
      <c r="G39" s="20">
        <v>15000</v>
      </c>
      <c r="H39" s="21"/>
      <c r="I39" s="20">
        <f t="shared" ref="I39" si="3">J39+K39</f>
        <v>26000</v>
      </c>
      <c r="J39" s="20">
        <v>26000</v>
      </c>
      <c r="K39" s="21"/>
      <c r="M39" s="56"/>
      <c r="N39" s="56"/>
    </row>
    <row r="40" spans="1:255" ht="35.25" customHeight="1" x14ac:dyDescent="0.25">
      <c r="A40" s="22"/>
      <c r="B40" s="12" t="s">
        <v>14</v>
      </c>
      <c r="C40" s="78"/>
      <c r="D40" s="78"/>
      <c r="E40" s="77" t="s">
        <v>15</v>
      </c>
      <c r="F40" s="10">
        <f t="shared" si="0"/>
        <v>44820.4</v>
      </c>
      <c r="G40" s="10">
        <f>G41</f>
        <v>44820.4</v>
      </c>
      <c r="H40" s="10"/>
      <c r="I40" s="10">
        <f t="shared" ref="I40:I52" si="4">J40+K40</f>
        <v>47057.5</v>
      </c>
      <c r="J40" s="10">
        <f>J41</f>
        <v>47057.5</v>
      </c>
      <c r="K40" s="10"/>
      <c r="M40" s="56"/>
      <c r="N40" s="56"/>
    </row>
    <row r="41" spans="1:255" ht="30.75" customHeight="1" x14ac:dyDescent="0.25">
      <c r="A41" s="22"/>
      <c r="B41" s="12" t="s">
        <v>16</v>
      </c>
      <c r="C41" s="12"/>
      <c r="D41" s="12"/>
      <c r="E41" s="77" t="s">
        <v>17</v>
      </c>
      <c r="F41" s="10">
        <f t="shared" si="0"/>
        <v>44820.4</v>
      </c>
      <c r="G41" s="10">
        <f>G42+G44+G43</f>
        <v>44820.4</v>
      </c>
      <c r="H41" s="10"/>
      <c r="I41" s="10">
        <f t="shared" si="4"/>
        <v>47057.5</v>
      </c>
      <c r="J41" s="10">
        <f>J42+J44+J43</f>
        <v>47057.5</v>
      </c>
      <c r="K41" s="10"/>
      <c r="M41" s="56"/>
      <c r="N41" s="56"/>
    </row>
    <row r="42" spans="1:255" ht="84.75" customHeight="1" x14ac:dyDescent="0.25">
      <c r="A42" s="22"/>
      <c r="B42" s="78" t="s">
        <v>16</v>
      </c>
      <c r="C42" s="80" t="s">
        <v>61</v>
      </c>
      <c r="D42" s="78" t="s">
        <v>13</v>
      </c>
      <c r="E42" s="23" t="s">
        <v>35</v>
      </c>
      <c r="F42" s="20">
        <f t="shared" si="0"/>
        <v>13446.2</v>
      </c>
      <c r="G42" s="24">
        <f>12600+3000-2153.8</f>
        <v>13446.2</v>
      </c>
      <c r="H42" s="24"/>
      <c r="I42" s="20">
        <f t="shared" si="4"/>
        <v>17000</v>
      </c>
      <c r="J42" s="24">
        <v>17000</v>
      </c>
      <c r="K42" s="24"/>
      <c r="M42" s="56"/>
      <c r="N42" s="56"/>
    </row>
    <row r="43" spans="1:255" ht="45.75" customHeight="1" x14ac:dyDescent="0.25">
      <c r="A43" s="22"/>
      <c r="B43" s="75" t="s">
        <v>16</v>
      </c>
      <c r="C43" s="80" t="s">
        <v>61</v>
      </c>
      <c r="D43" s="75" t="s">
        <v>13</v>
      </c>
      <c r="E43" s="60" t="s">
        <v>72</v>
      </c>
      <c r="F43" s="20">
        <f>G43+H43</f>
        <v>31110.800000000003</v>
      </c>
      <c r="G43" s="24">
        <f>22544.2+48566.6-20000-20000</f>
        <v>31110.800000000003</v>
      </c>
      <c r="H43" s="24"/>
      <c r="I43" s="20">
        <f t="shared" si="4"/>
        <v>29707.5</v>
      </c>
      <c r="J43" s="24">
        <f>29841-133.3-0.2</f>
        <v>29707.5</v>
      </c>
      <c r="K43" s="24"/>
      <c r="M43" s="56"/>
      <c r="N43" s="56"/>
    </row>
    <row r="44" spans="1:255" ht="45.75" customHeight="1" x14ac:dyDescent="0.25">
      <c r="A44" s="22"/>
      <c r="B44" s="78" t="s">
        <v>16</v>
      </c>
      <c r="C44" s="80" t="s">
        <v>61</v>
      </c>
      <c r="D44" s="78" t="s">
        <v>13</v>
      </c>
      <c r="E44" s="23" t="s">
        <v>60</v>
      </c>
      <c r="F44" s="20">
        <f t="shared" si="0"/>
        <v>263.39999999999998</v>
      </c>
      <c r="G44" s="24">
        <f>263.7-0.3</f>
        <v>263.39999999999998</v>
      </c>
      <c r="H44" s="24"/>
      <c r="I44" s="20">
        <f t="shared" si="4"/>
        <v>350</v>
      </c>
      <c r="J44" s="24">
        <v>350</v>
      </c>
      <c r="K44" s="24"/>
      <c r="M44" s="56"/>
      <c r="N44" s="56"/>
    </row>
    <row r="45" spans="1:255" s="27" customFormat="1" ht="25.5" customHeight="1" x14ac:dyDescent="0.25">
      <c r="A45" s="25"/>
      <c r="B45" s="18" t="s">
        <v>18</v>
      </c>
      <c r="C45" s="12"/>
      <c r="D45" s="18"/>
      <c r="E45" s="77" t="s">
        <v>19</v>
      </c>
      <c r="F45" s="10">
        <f t="shared" si="0"/>
        <v>258948.5</v>
      </c>
      <c r="G45" s="26">
        <f>G52+G46+G49</f>
        <v>30033.5</v>
      </c>
      <c r="H45" s="26">
        <f>H52+H46+H49</f>
        <v>228915</v>
      </c>
      <c r="I45" s="10">
        <f t="shared" si="4"/>
        <v>35133.300000000003</v>
      </c>
      <c r="J45" s="26">
        <f>J52+J46+J49</f>
        <v>35133.300000000003</v>
      </c>
      <c r="K45" s="26">
        <f>K52+K46+K49</f>
        <v>0</v>
      </c>
      <c r="M45" s="52"/>
      <c r="N45" s="52"/>
      <c r="P45" s="28"/>
    </row>
    <row r="46" spans="1:255" ht="25.5" customHeight="1" x14ac:dyDescent="0.25">
      <c r="A46" s="22"/>
      <c r="B46" s="12" t="s">
        <v>20</v>
      </c>
      <c r="C46" s="12"/>
      <c r="D46" s="12"/>
      <c r="E46" s="81" t="s">
        <v>21</v>
      </c>
      <c r="F46" s="10">
        <f t="shared" si="0"/>
        <v>12803.3</v>
      </c>
      <c r="G46" s="10">
        <f>G47+G48</f>
        <v>12803.3</v>
      </c>
      <c r="H46" s="10"/>
      <c r="I46" s="10">
        <f t="shared" si="4"/>
        <v>20133.3</v>
      </c>
      <c r="J46" s="10">
        <f>J47+J48</f>
        <v>20133.3</v>
      </c>
      <c r="K46" s="10"/>
      <c r="M46" s="56"/>
      <c r="N46" s="56"/>
    </row>
    <row r="47" spans="1:255" ht="46.5" customHeight="1" x14ac:dyDescent="0.25">
      <c r="A47" s="22"/>
      <c r="B47" s="80" t="s">
        <v>20</v>
      </c>
      <c r="C47" s="80" t="s">
        <v>45</v>
      </c>
      <c r="D47" s="80" t="s">
        <v>13</v>
      </c>
      <c r="E47" s="29" t="s">
        <v>42</v>
      </c>
      <c r="F47" s="20">
        <f t="shared" si="0"/>
        <v>12670</v>
      </c>
      <c r="G47" s="20">
        <f>10000-1111.1-130.3+954.8-5000+8538-581.4</f>
        <v>12670</v>
      </c>
      <c r="H47" s="10"/>
      <c r="I47" s="20">
        <f t="shared" si="4"/>
        <v>20000</v>
      </c>
      <c r="J47" s="20">
        <v>20000</v>
      </c>
      <c r="K47" s="10"/>
      <c r="M47" s="49"/>
      <c r="N47" s="56"/>
    </row>
    <row r="48" spans="1:255" ht="39" customHeight="1" x14ac:dyDescent="0.25">
      <c r="A48" s="22"/>
      <c r="B48" s="80" t="s">
        <v>20</v>
      </c>
      <c r="C48" s="80" t="s">
        <v>45</v>
      </c>
      <c r="D48" s="80" t="s">
        <v>13</v>
      </c>
      <c r="E48" s="29" t="s">
        <v>60</v>
      </c>
      <c r="F48" s="20">
        <f t="shared" si="0"/>
        <v>133.30000000000001</v>
      </c>
      <c r="G48" s="20">
        <v>133.30000000000001</v>
      </c>
      <c r="H48" s="10"/>
      <c r="I48" s="20">
        <f t="shared" si="4"/>
        <v>133.30000000000001</v>
      </c>
      <c r="J48" s="20">
        <v>133.30000000000001</v>
      </c>
      <c r="K48" s="10"/>
      <c r="M48" s="49"/>
      <c r="N48" s="56"/>
    </row>
    <row r="49" spans="1:14" ht="26.25" customHeight="1" x14ac:dyDescent="0.25">
      <c r="A49" s="22"/>
      <c r="B49" s="62" t="s">
        <v>82</v>
      </c>
      <c r="C49" s="62"/>
      <c r="D49" s="62"/>
      <c r="E49" s="63" t="s">
        <v>83</v>
      </c>
      <c r="F49" s="10">
        <f>G49+H49</f>
        <v>246145.2</v>
      </c>
      <c r="G49" s="10">
        <f>G50+G51</f>
        <v>17230.2</v>
      </c>
      <c r="H49" s="10">
        <f>H50+H51</f>
        <v>228915</v>
      </c>
      <c r="I49" s="10"/>
      <c r="J49" s="10"/>
      <c r="K49" s="10"/>
      <c r="M49" s="49"/>
      <c r="N49" s="56"/>
    </row>
    <row r="50" spans="1:14" ht="23.25" customHeight="1" x14ac:dyDescent="0.25">
      <c r="A50" s="22"/>
      <c r="B50" s="95" t="s">
        <v>82</v>
      </c>
      <c r="C50" s="80" t="s">
        <v>94</v>
      </c>
      <c r="D50" s="95" t="s">
        <v>13</v>
      </c>
      <c r="E50" s="97" t="s">
        <v>84</v>
      </c>
      <c r="F50" s="20">
        <f>G50+H50</f>
        <v>134402.6</v>
      </c>
      <c r="G50" s="20">
        <v>9408.2000000000007</v>
      </c>
      <c r="H50" s="20">
        <f>92495.8+32498.6</f>
        <v>124994.4</v>
      </c>
      <c r="I50" s="20"/>
      <c r="J50" s="20"/>
      <c r="K50" s="20"/>
      <c r="M50" s="49"/>
      <c r="N50" s="56"/>
    </row>
    <row r="51" spans="1:14" ht="29.25" customHeight="1" x14ac:dyDescent="0.25">
      <c r="A51" s="22"/>
      <c r="B51" s="96"/>
      <c r="C51" s="80" t="s">
        <v>85</v>
      </c>
      <c r="D51" s="96"/>
      <c r="E51" s="98"/>
      <c r="F51" s="20">
        <f>G51+H51</f>
        <v>111742.6</v>
      </c>
      <c r="G51" s="20">
        <v>7822</v>
      </c>
      <c r="H51" s="20">
        <v>103920.6</v>
      </c>
      <c r="I51" s="20"/>
      <c r="J51" s="20"/>
      <c r="K51" s="20"/>
      <c r="M51" s="49"/>
      <c r="N51" s="56"/>
    </row>
    <row r="52" spans="1:14" ht="34.5" customHeight="1" x14ac:dyDescent="0.25">
      <c r="A52" s="22"/>
      <c r="B52" s="12" t="s">
        <v>40</v>
      </c>
      <c r="C52" s="30"/>
      <c r="D52" s="80"/>
      <c r="E52" s="31" t="s">
        <v>41</v>
      </c>
      <c r="F52" s="10"/>
      <c r="G52" s="10"/>
      <c r="H52" s="10"/>
      <c r="I52" s="10">
        <f t="shared" si="4"/>
        <v>15000</v>
      </c>
      <c r="J52" s="10">
        <f>SUM(J53:J53)</f>
        <v>15000</v>
      </c>
      <c r="K52" s="10"/>
      <c r="M52" s="56"/>
      <c r="N52" s="56"/>
    </row>
    <row r="53" spans="1:14" ht="39.75" customHeight="1" x14ac:dyDescent="0.25">
      <c r="A53" s="22"/>
      <c r="B53" s="80" t="s">
        <v>40</v>
      </c>
      <c r="C53" s="80" t="s">
        <v>73</v>
      </c>
      <c r="D53" s="80" t="s">
        <v>13</v>
      </c>
      <c r="E53" s="64" t="s">
        <v>43</v>
      </c>
      <c r="F53" s="20"/>
      <c r="G53" s="20"/>
      <c r="H53" s="20"/>
      <c r="I53" s="20">
        <f t="shared" ref="I53:I66" si="5">J53+K53</f>
        <v>15000</v>
      </c>
      <c r="J53" s="20">
        <v>15000</v>
      </c>
      <c r="K53" s="20"/>
      <c r="M53" s="53"/>
      <c r="N53" s="53"/>
    </row>
    <row r="54" spans="1:14" ht="30" customHeight="1" x14ac:dyDescent="0.25">
      <c r="A54" s="22"/>
      <c r="B54" s="12" t="s">
        <v>37</v>
      </c>
      <c r="C54" s="80"/>
      <c r="D54" s="80"/>
      <c r="E54" s="77" t="s">
        <v>38</v>
      </c>
      <c r="F54" s="10">
        <f t="shared" si="0"/>
        <v>3174.7</v>
      </c>
      <c r="G54" s="10">
        <f>G55</f>
        <v>3174.7</v>
      </c>
      <c r="H54" s="10"/>
      <c r="I54" s="10">
        <f t="shared" si="5"/>
        <v>7000</v>
      </c>
      <c r="J54" s="10">
        <f>J55</f>
        <v>7000</v>
      </c>
      <c r="K54" s="10"/>
      <c r="M54" s="56"/>
      <c r="N54" s="56"/>
    </row>
    <row r="55" spans="1:14" ht="39" customHeight="1" x14ac:dyDescent="0.25">
      <c r="A55" s="22"/>
      <c r="B55" s="12" t="s">
        <v>64</v>
      </c>
      <c r="C55" s="12"/>
      <c r="D55" s="12"/>
      <c r="E55" s="77" t="s">
        <v>63</v>
      </c>
      <c r="F55" s="10">
        <f t="shared" si="0"/>
        <v>3174.7</v>
      </c>
      <c r="G55" s="10">
        <f>SUM(G56:G56)</f>
        <v>3174.7</v>
      </c>
      <c r="H55" s="10"/>
      <c r="I55" s="10">
        <f t="shared" si="5"/>
        <v>7000</v>
      </c>
      <c r="J55" s="10">
        <f>SUM(J56:J56)</f>
        <v>7000</v>
      </c>
      <c r="K55" s="10"/>
      <c r="M55" s="56"/>
      <c r="N55" s="56"/>
    </row>
    <row r="56" spans="1:14" ht="45.75" customHeight="1" x14ac:dyDescent="0.25">
      <c r="A56" s="22"/>
      <c r="B56" s="80" t="s">
        <v>64</v>
      </c>
      <c r="C56" s="78" t="s">
        <v>62</v>
      </c>
      <c r="D56" s="80" t="s">
        <v>13</v>
      </c>
      <c r="E56" s="29" t="s">
        <v>77</v>
      </c>
      <c r="F56" s="20">
        <f t="shared" si="0"/>
        <v>3174.7</v>
      </c>
      <c r="G56" s="20">
        <v>3174.7</v>
      </c>
      <c r="H56" s="20"/>
      <c r="I56" s="20">
        <f t="shared" si="5"/>
        <v>7000</v>
      </c>
      <c r="J56" s="20">
        <v>7000</v>
      </c>
      <c r="K56" s="20"/>
      <c r="M56" s="53"/>
      <c r="N56" s="56"/>
    </row>
    <row r="57" spans="1:14" ht="36.75" customHeight="1" x14ac:dyDescent="0.25">
      <c r="A57" s="22"/>
      <c r="B57" s="107" t="s">
        <v>28</v>
      </c>
      <c r="C57" s="107"/>
      <c r="D57" s="107"/>
      <c r="E57" s="107"/>
      <c r="F57" s="10">
        <f t="shared" si="0"/>
        <v>13853.3</v>
      </c>
      <c r="G57" s="10">
        <f>G58+G64</f>
        <v>10182.1</v>
      </c>
      <c r="H57" s="10">
        <f>H58+H64</f>
        <v>3671.2</v>
      </c>
      <c r="I57" s="10">
        <f t="shared" si="5"/>
        <v>11526</v>
      </c>
      <c r="J57" s="10">
        <f>J58+J64</f>
        <v>10742.9</v>
      </c>
      <c r="K57" s="10">
        <f>K58+K64</f>
        <v>783.09999999999991</v>
      </c>
      <c r="M57" s="54"/>
      <c r="N57" s="54"/>
    </row>
    <row r="58" spans="1:14" ht="39" customHeight="1" x14ac:dyDescent="0.25">
      <c r="A58" s="22"/>
      <c r="B58" s="12" t="s">
        <v>14</v>
      </c>
      <c r="C58" s="78"/>
      <c r="D58" s="78"/>
      <c r="E58" s="77" t="s">
        <v>15</v>
      </c>
      <c r="F58" s="10">
        <f t="shared" si="0"/>
        <v>10072.1</v>
      </c>
      <c r="G58" s="10">
        <f>G59+G62</f>
        <v>10072.1</v>
      </c>
      <c r="H58" s="10"/>
      <c r="I58" s="10">
        <f t="shared" si="5"/>
        <v>10616.4</v>
      </c>
      <c r="J58" s="10">
        <f>J59+J62</f>
        <v>10616.4</v>
      </c>
      <c r="K58" s="10"/>
      <c r="M58" s="56"/>
      <c r="N58" s="56"/>
    </row>
    <row r="59" spans="1:14" ht="29.25" customHeight="1" x14ac:dyDescent="0.25">
      <c r="A59" s="22"/>
      <c r="B59" s="18" t="s">
        <v>29</v>
      </c>
      <c r="C59" s="32"/>
      <c r="D59" s="32"/>
      <c r="E59" s="33" t="s">
        <v>30</v>
      </c>
      <c r="F59" s="10">
        <f t="shared" si="0"/>
        <v>3455.3</v>
      </c>
      <c r="G59" s="10">
        <f>G60+G61</f>
        <v>3455.3</v>
      </c>
      <c r="H59" s="10"/>
      <c r="I59" s="10">
        <f t="shared" si="5"/>
        <v>3973.6</v>
      </c>
      <c r="J59" s="10">
        <f>J60+J61</f>
        <v>3973.6</v>
      </c>
      <c r="K59" s="10"/>
      <c r="M59" s="56"/>
      <c r="N59" s="56"/>
    </row>
    <row r="60" spans="1:14" ht="64.5" customHeight="1" x14ac:dyDescent="0.25">
      <c r="A60" s="22"/>
      <c r="B60" s="78" t="s">
        <v>29</v>
      </c>
      <c r="C60" s="80" t="s">
        <v>49</v>
      </c>
      <c r="D60" s="78">
        <v>200</v>
      </c>
      <c r="E60" s="23" t="s">
        <v>50</v>
      </c>
      <c r="F60" s="20">
        <f t="shared" si="0"/>
        <v>3365.3</v>
      </c>
      <c r="G60" s="55">
        <v>3365.3</v>
      </c>
      <c r="H60" s="10"/>
      <c r="I60" s="20">
        <f t="shared" si="5"/>
        <v>3870.1</v>
      </c>
      <c r="J60" s="55">
        <v>3870.1</v>
      </c>
      <c r="K60" s="10"/>
      <c r="M60" s="53"/>
      <c r="N60" s="53"/>
    </row>
    <row r="61" spans="1:14" ht="92.25" customHeight="1" x14ac:dyDescent="0.25">
      <c r="A61" s="22"/>
      <c r="B61" s="78" t="s">
        <v>29</v>
      </c>
      <c r="C61" s="80" t="s">
        <v>31</v>
      </c>
      <c r="D61" s="78">
        <v>200</v>
      </c>
      <c r="E61" s="23" t="s">
        <v>32</v>
      </c>
      <c r="F61" s="20">
        <f t="shared" si="0"/>
        <v>90</v>
      </c>
      <c r="G61" s="24">
        <v>90</v>
      </c>
      <c r="H61" s="20"/>
      <c r="I61" s="20">
        <f t="shared" si="5"/>
        <v>103.5</v>
      </c>
      <c r="J61" s="24">
        <v>103.5</v>
      </c>
      <c r="K61" s="20"/>
      <c r="M61" s="56"/>
      <c r="N61" s="56"/>
    </row>
    <row r="62" spans="1:14" ht="32.25" customHeight="1" x14ac:dyDescent="0.25">
      <c r="A62" s="22"/>
      <c r="B62" s="12" t="s">
        <v>16</v>
      </c>
      <c r="C62" s="12"/>
      <c r="D62" s="12"/>
      <c r="E62" s="77" t="s">
        <v>17</v>
      </c>
      <c r="F62" s="10">
        <f t="shared" si="0"/>
        <v>6616.8</v>
      </c>
      <c r="G62" s="10">
        <f>G63</f>
        <v>6616.8</v>
      </c>
      <c r="H62" s="10"/>
      <c r="I62" s="10">
        <f t="shared" si="5"/>
        <v>6642.8</v>
      </c>
      <c r="J62" s="10">
        <f>J63</f>
        <v>6642.8</v>
      </c>
      <c r="K62" s="10"/>
      <c r="M62" s="56"/>
      <c r="N62" s="56"/>
    </row>
    <row r="63" spans="1:14" ht="72.75" customHeight="1" x14ac:dyDescent="0.25">
      <c r="A63" s="22"/>
      <c r="B63" s="80" t="s">
        <v>16</v>
      </c>
      <c r="C63" s="80" t="s">
        <v>51</v>
      </c>
      <c r="D63" s="80" t="s">
        <v>12</v>
      </c>
      <c r="E63" s="23" t="s">
        <v>52</v>
      </c>
      <c r="F63" s="20">
        <f t="shared" si="0"/>
        <v>6616.8</v>
      </c>
      <c r="G63" s="55">
        <v>6616.8</v>
      </c>
      <c r="H63" s="20"/>
      <c r="I63" s="20">
        <f t="shared" si="5"/>
        <v>6642.8</v>
      </c>
      <c r="J63" s="55">
        <v>6642.8</v>
      </c>
      <c r="K63" s="20"/>
      <c r="M63" s="56"/>
      <c r="N63" s="56"/>
    </row>
    <row r="64" spans="1:14" ht="28.5" customHeight="1" x14ac:dyDescent="0.25">
      <c r="A64" s="22"/>
      <c r="B64" s="18" t="s">
        <v>23</v>
      </c>
      <c r="C64" s="34"/>
      <c r="D64" s="35"/>
      <c r="E64" s="33" t="s">
        <v>24</v>
      </c>
      <c r="F64" s="10">
        <f t="shared" si="0"/>
        <v>3781.2</v>
      </c>
      <c r="G64" s="10">
        <f>G65</f>
        <v>110</v>
      </c>
      <c r="H64" s="10">
        <f>H65</f>
        <v>3671.2</v>
      </c>
      <c r="I64" s="10">
        <f t="shared" si="5"/>
        <v>909.59999999999991</v>
      </c>
      <c r="J64" s="10">
        <f>J65</f>
        <v>126.5</v>
      </c>
      <c r="K64" s="10">
        <f>K65</f>
        <v>783.09999999999991</v>
      </c>
      <c r="M64" s="56"/>
      <c r="N64" s="56"/>
    </row>
    <row r="65" spans="1:14" ht="28.5" customHeight="1" x14ac:dyDescent="0.25">
      <c r="A65" s="22"/>
      <c r="B65" s="18" t="s">
        <v>25</v>
      </c>
      <c r="C65" s="34"/>
      <c r="D65" s="35"/>
      <c r="E65" s="14" t="s">
        <v>26</v>
      </c>
      <c r="F65" s="10">
        <f t="shared" si="0"/>
        <v>3781.2</v>
      </c>
      <c r="G65" s="10">
        <f>SUM(G66:G67)</f>
        <v>110</v>
      </c>
      <c r="H65" s="10">
        <f>SUM(H66:H67)</f>
        <v>3671.2</v>
      </c>
      <c r="I65" s="10">
        <f t="shared" si="5"/>
        <v>909.59999999999991</v>
      </c>
      <c r="J65" s="10">
        <f>SUM(J66:J67)</f>
        <v>126.5</v>
      </c>
      <c r="K65" s="10">
        <f>SUM(K66:K67)</f>
        <v>783.09999999999991</v>
      </c>
      <c r="M65" s="56"/>
      <c r="N65" s="56"/>
    </row>
    <row r="66" spans="1:14" ht="46.5" customHeight="1" x14ac:dyDescent="0.25">
      <c r="A66" s="22"/>
      <c r="B66" s="109" t="s">
        <v>25</v>
      </c>
      <c r="C66" s="78" t="s">
        <v>57</v>
      </c>
      <c r="D66" s="109" t="s">
        <v>13</v>
      </c>
      <c r="E66" s="110" t="s">
        <v>27</v>
      </c>
      <c r="F66" s="20">
        <f t="shared" si="0"/>
        <v>110</v>
      </c>
      <c r="G66" s="20">
        <v>110</v>
      </c>
      <c r="H66" s="10"/>
      <c r="I66" s="20">
        <f t="shared" si="5"/>
        <v>126.5</v>
      </c>
      <c r="J66" s="20">
        <v>126.5</v>
      </c>
      <c r="K66" s="10"/>
      <c r="M66" s="56"/>
      <c r="N66" s="56"/>
    </row>
    <row r="67" spans="1:14" ht="48" customHeight="1" x14ac:dyDescent="0.25">
      <c r="A67" s="22"/>
      <c r="B67" s="109"/>
      <c r="C67" s="78" t="s">
        <v>44</v>
      </c>
      <c r="D67" s="109"/>
      <c r="E67" s="110"/>
      <c r="F67" s="20">
        <f>H67</f>
        <v>3671.2</v>
      </c>
      <c r="G67" s="20"/>
      <c r="H67" s="55">
        <f>3247.2+424</f>
        <v>3671.2</v>
      </c>
      <c r="I67" s="20">
        <f>K67</f>
        <v>783.09999999999991</v>
      </c>
      <c r="J67" s="20"/>
      <c r="K67" s="20">
        <f>3247.2-2464.1</f>
        <v>783.09999999999991</v>
      </c>
      <c r="M67" s="56"/>
      <c r="N67" s="56"/>
    </row>
    <row r="68" spans="1:14" ht="58.5" customHeight="1" x14ac:dyDescent="0.25">
      <c r="A68" s="22"/>
      <c r="B68" s="107" t="s">
        <v>48</v>
      </c>
      <c r="C68" s="107"/>
      <c r="D68" s="107"/>
      <c r="E68" s="107"/>
      <c r="F68" s="10">
        <f t="shared" ref="F68:F74" si="6">G68+H68</f>
        <v>106474.50000000001</v>
      </c>
      <c r="G68" s="10">
        <f>G69</f>
        <v>2085.3000000000002</v>
      </c>
      <c r="H68" s="10">
        <f>H69</f>
        <v>104389.20000000001</v>
      </c>
      <c r="I68" s="10">
        <f t="shared" ref="I68:I74" si="7">J68+K68</f>
        <v>93795.7</v>
      </c>
      <c r="J68" s="10"/>
      <c r="K68" s="10">
        <f>K69</f>
        <v>93795.7</v>
      </c>
      <c r="M68" s="56"/>
      <c r="N68" s="56"/>
    </row>
    <row r="69" spans="1:14" ht="27" customHeight="1" x14ac:dyDescent="0.25">
      <c r="A69" s="22"/>
      <c r="B69" s="18" t="s">
        <v>23</v>
      </c>
      <c r="C69" s="34"/>
      <c r="D69" s="35"/>
      <c r="E69" s="33" t="s">
        <v>24</v>
      </c>
      <c r="F69" s="10">
        <f t="shared" si="6"/>
        <v>106474.50000000001</v>
      </c>
      <c r="G69" s="10">
        <f>G70</f>
        <v>2085.3000000000002</v>
      </c>
      <c r="H69" s="10">
        <f>H70</f>
        <v>104389.20000000001</v>
      </c>
      <c r="I69" s="10">
        <f t="shared" si="7"/>
        <v>96522.099999999991</v>
      </c>
      <c r="J69" s="10">
        <f>J70</f>
        <v>2726.4</v>
      </c>
      <c r="K69" s="10">
        <f>K70</f>
        <v>93795.7</v>
      </c>
      <c r="M69" s="56"/>
      <c r="N69" s="56"/>
    </row>
    <row r="70" spans="1:14" ht="27" customHeight="1" x14ac:dyDescent="0.25">
      <c r="A70" s="22"/>
      <c r="B70" s="12" t="s">
        <v>25</v>
      </c>
      <c r="C70" s="36"/>
      <c r="D70" s="36"/>
      <c r="E70" s="37" t="s">
        <v>26</v>
      </c>
      <c r="F70" s="10">
        <f t="shared" si="6"/>
        <v>106474.50000000001</v>
      </c>
      <c r="G70" s="10">
        <f>G71+G72+G73</f>
        <v>2085.3000000000002</v>
      </c>
      <c r="H70" s="10">
        <f>H71+H72+H73</f>
        <v>104389.20000000001</v>
      </c>
      <c r="I70" s="10">
        <f t="shared" si="7"/>
        <v>96522.099999999991</v>
      </c>
      <c r="J70" s="10">
        <f>J71+J72+J73</f>
        <v>2726.4</v>
      </c>
      <c r="K70" s="10">
        <f>K71+K72+K73</f>
        <v>93795.7</v>
      </c>
      <c r="M70" s="56"/>
      <c r="N70" s="56"/>
    </row>
    <row r="71" spans="1:14" s="39" customFormat="1" ht="122.25" customHeight="1" x14ac:dyDescent="0.25">
      <c r="A71" s="38"/>
      <c r="B71" s="80" t="s">
        <v>25</v>
      </c>
      <c r="C71" s="80" t="s">
        <v>39</v>
      </c>
      <c r="D71" s="80" t="s">
        <v>12</v>
      </c>
      <c r="E71" s="79" t="s">
        <v>34</v>
      </c>
      <c r="F71" s="20">
        <f t="shared" si="6"/>
        <v>85621.6</v>
      </c>
      <c r="G71" s="20"/>
      <c r="H71" s="55">
        <f>73848.1+25015.4-12541.7-700.2</f>
        <v>85621.6</v>
      </c>
      <c r="I71" s="20">
        <f t="shared" si="7"/>
        <v>69258.399999999994</v>
      </c>
      <c r="J71" s="20"/>
      <c r="K71" s="55">
        <f>86321.8-17063.4</f>
        <v>69258.399999999994</v>
      </c>
      <c r="M71" s="56"/>
      <c r="N71" s="56"/>
    </row>
    <row r="72" spans="1:14" s="39" customFormat="1" ht="48" customHeight="1" x14ac:dyDescent="0.25">
      <c r="A72" s="38"/>
      <c r="B72" s="111" t="s">
        <v>25</v>
      </c>
      <c r="C72" s="80" t="s">
        <v>74</v>
      </c>
      <c r="D72" s="111" t="s">
        <v>12</v>
      </c>
      <c r="E72" s="110" t="s">
        <v>75</v>
      </c>
      <c r="F72" s="20">
        <f t="shared" si="6"/>
        <v>2085.3000000000002</v>
      </c>
      <c r="G72" s="20">
        <v>2085.3000000000002</v>
      </c>
      <c r="H72" s="55"/>
      <c r="I72" s="20">
        <f t="shared" si="7"/>
        <v>2726.4</v>
      </c>
      <c r="J72" s="20">
        <v>2726.4</v>
      </c>
      <c r="K72" s="55"/>
      <c r="M72" s="56"/>
      <c r="N72" s="56"/>
    </row>
    <row r="73" spans="1:14" s="39" customFormat="1" ht="48" customHeight="1" x14ac:dyDescent="0.25">
      <c r="A73" s="38"/>
      <c r="B73" s="111"/>
      <c r="C73" s="61" t="s">
        <v>76</v>
      </c>
      <c r="D73" s="111"/>
      <c r="E73" s="110"/>
      <c r="F73" s="20">
        <f t="shared" si="6"/>
        <v>18767.599999999999</v>
      </c>
      <c r="G73" s="20"/>
      <c r="H73" s="55">
        <v>18767.599999999999</v>
      </c>
      <c r="I73" s="20">
        <f t="shared" si="7"/>
        <v>24537.3</v>
      </c>
      <c r="K73" s="55">
        <v>24537.3</v>
      </c>
      <c r="M73" s="56"/>
      <c r="N73" s="56"/>
    </row>
    <row r="74" spans="1:14" s="5" customFormat="1" ht="22.5" customHeight="1" x14ac:dyDescent="0.25">
      <c r="A74" s="40"/>
      <c r="B74" s="108" t="s">
        <v>33</v>
      </c>
      <c r="C74" s="108"/>
      <c r="D74" s="108"/>
      <c r="E74" s="76"/>
      <c r="F74" s="10">
        <f t="shared" si="6"/>
        <v>637911.4</v>
      </c>
      <c r="G74" s="10">
        <f>SUM(G16+G57+G68)</f>
        <v>204519.99999999997</v>
      </c>
      <c r="H74" s="10">
        <f>SUM(H16+H57+H68)</f>
        <v>433391.4</v>
      </c>
      <c r="I74" s="10">
        <f t="shared" si="7"/>
        <v>400012.5</v>
      </c>
      <c r="J74" s="10">
        <f>SUM(J16+J57+J68)</f>
        <v>305433.7</v>
      </c>
      <c r="K74" s="10">
        <f>SUM(K16+K57+K68)</f>
        <v>94578.8</v>
      </c>
    </row>
    <row r="75" spans="1:14" s="5" customFormat="1" ht="16.5" x14ac:dyDescent="0.25">
      <c r="B75" s="41"/>
      <c r="C75" s="41"/>
      <c r="D75" s="41"/>
      <c r="E75" s="41"/>
      <c r="F75" s="42"/>
      <c r="G75" s="42"/>
      <c r="H75" s="42"/>
      <c r="I75" s="42"/>
      <c r="J75" s="42"/>
      <c r="K75" s="42"/>
    </row>
    <row r="76" spans="1:14" x14ac:dyDescent="0.25">
      <c r="G76" s="45"/>
      <c r="H76" s="46"/>
      <c r="J76" s="45"/>
    </row>
    <row r="77" spans="1:14" x14ac:dyDescent="0.25">
      <c r="G77" s="47"/>
      <c r="J77" s="47"/>
    </row>
    <row r="79" spans="1:14" x14ac:dyDescent="0.25">
      <c r="G79" s="48"/>
      <c r="J79" s="48"/>
    </row>
  </sheetData>
  <mergeCells count="38">
    <mergeCell ref="B74:D74"/>
    <mergeCell ref="B57:E57"/>
    <mergeCell ref="B66:B67"/>
    <mergeCell ref="D66:D67"/>
    <mergeCell ref="E66:E67"/>
    <mergeCell ref="B68:E68"/>
    <mergeCell ref="E72:E73"/>
    <mergeCell ref="B72:B73"/>
    <mergeCell ref="D72:D73"/>
    <mergeCell ref="J13:J14"/>
    <mergeCell ref="K13:K14"/>
    <mergeCell ref="B16:E16"/>
    <mergeCell ref="B17:E17"/>
    <mergeCell ref="B33:E33"/>
    <mergeCell ref="E12:E14"/>
    <mergeCell ref="F12:F14"/>
    <mergeCell ref="G12:H12"/>
    <mergeCell ref="I12:I14"/>
    <mergeCell ref="J12:K12"/>
    <mergeCell ref="G13:G14"/>
    <mergeCell ref="H13:H14"/>
    <mergeCell ref="B50:B51"/>
    <mergeCell ref="D50:D51"/>
    <mergeCell ref="E50:E51"/>
    <mergeCell ref="B13:B14"/>
    <mergeCell ref="C13:C14"/>
    <mergeCell ref="D13:D14"/>
    <mergeCell ref="B36:B38"/>
    <mergeCell ref="D36:D38"/>
    <mergeCell ref="E36:E38"/>
    <mergeCell ref="F4:K4"/>
    <mergeCell ref="B10:H10"/>
    <mergeCell ref="B12:D12"/>
    <mergeCell ref="E5:H5"/>
    <mergeCell ref="B6:K6"/>
    <mergeCell ref="B7:K7"/>
    <mergeCell ref="B8:K8"/>
    <mergeCell ref="B9:K9"/>
  </mergeCells>
  <pageMargins left="0.78740157480314965" right="0.78740157480314965" top="1.1811023622047245" bottom="0.59055118110236227" header="0.31496062992125984" footer="0.31496062992125984"/>
  <pageSetup paperSize="9" orientation="landscape" r:id="rId1"/>
  <headerFooter differentFirst="1">
    <oddHeader>&amp;C&amp;P</oddHeader>
  </headerFooter>
  <rowBreaks count="1" manualBreakCount="1">
    <brk id="7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Krokoz™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</dc:creator>
  <cp:lastModifiedBy>User</cp:lastModifiedBy>
  <cp:lastPrinted>2024-08-16T07:33:19Z</cp:lastPrinted>
  <dcterms:created xsi:type="dcterms:W3CDTF">2017-11-08T08:25:33Z</dcterms:created>
  <dcterms:modified xsi:type="dcterms:W3CDTF">2024-08-16T07:34:02Z</dcterms:modified>
</cp:coreProperties>
</file>